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ruma\Desktop\潤間\福祉係\貯金\HP用　利息計算\"/>
    </mc:Choice>
  </mc:AlternateContent>
  <xr:revisionPtr revIDLastSave="0" documentId="13_ncr:1_{D1599931-19E8-4CF0-A1FA-3C0E373ECF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貯金利息計算書 (HP)" sheetId="23" r:id="rId1"/>
  </sheets>
  <definedNames>
    <definedName name="_xlnm.Print_Area" localSheetId="0">'貯金利息計算書 (HP)'!$A$1:$M$126</definedName>
    <definedName name="_xlnm.Print_Titles" localSheetId="0">'貯金利息計算書 (HP)'!$1:$30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23" l="1"/>
  <c r="K124" i="23" l="1"/>
  <c r="O124" i="23" s="1"/>
  <c r="O112" i="23" l="1"/>
  <c r="O114" i="23"/>
  <c r="O116" i="23"/>
  <c r="O118" i="23"/>
  <c r="O120" i="23"/>
  <c r="O122" i="23"/>
  <c r="D65" i="23"/>
  <c r="L87" i="23"/>
  <c r="L86" i="23" l="1"/>
  <c r="K88" i="23"/>
  <c r="K90" i="23" s="1"/>
  <c r="K92" i="23" s="1"/>
  <c r="K94" i="23" s="1"/>
  <c r="K96" i="23" s="1"/>
  <c r="K98" i="23" s="1"/>
  <c r="K100" i="23" s="1"/>
  <c r="K102" i="23" s="1"/>
  <c r="K104" i="23" s="1"/>
  <c r="K106" i="23" s="1"/>
  <c r="K108" i="23" s="1"/>
  <c r="K110" i="23" s="1"/>
  <c r="K112" i="23" s="1"/>
  <c r="K89" i="23"/>
  <c r="K91" i="23" s="1"/>
  <c r="K93" i="23" s="1"/>
  <c r="K95" i="23" s="1"/>
  <c r="K97" i="23" s="1"/>
  <c r="K99" i="23" s="1"/>
  <c r="K101" i="23" s="1"/>
  <c r="K103" i="23" s="1"/>
  <c r="K105" i="23" s="1"/>
  <c r="K107" i="23" s="1"/>
  <c r="K109" i="23" s="1"/>
  <c r="K111" i="23" s="1"/>
  <c r="K113" i="23" s="1"/>
  <c r="H90" i="23"/>
  <c r="H94" i="23"/>
  <c r="H98" i="23"/>
  <c r="H100" i="23"/>
  <c r="H104" i="23"/>
  <c r="H108" i="23"/>
  <c r="H112" i="23"/>
  <c r="D114" i="23"/>
  <c r="F86" i="23" s="1"/>
  <c r="G114" i="23"/>
  <c r="I114" i="23"/>
  <c r="G115" i="23"/>
  <c r="I115" i="23"/>
  <c r="K74" i="23"/>
  <c r="K75" i="23" s="1"/>
  <c r="O75" i="23" s="1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K114" i="23" l="1"/>
  <c r="H114" i="23"/>
  <c r="K115" i="23"/>
  <c r="F87" i="23"/>
  <c r="F88" i="23"/>
  <c r="F89" i="23"/>
  <c r="F90" i="23" s="1"/>
  <c r="F91" i="23" l="1"/>
  <c r="F92" i="23" s="1"/>
  <c r="F93" i="23" s="1"/>
  <c r="F94" i="23" s="1"/>
  <c r="O71" i="23"/>
  <c r="Q74" i="23"/>
  <c r="Q73" i="23"/>
  <c r="Q72" i="23"/>
  <c r="Q71" i="23"/>
  <c r="Q70" i="23"/>
  <c r="Q69" i="23"/>
  <c r="Q68" i="23"/>
  <c r="Q67" i="23"/>
  <c r="Q66" i="23"/>
  <c r="I66" i="23"/>
  <c r="G66" i="23"/>
  <c r="Q65" i="23"/>
  <c r="I65" i="23"/>
  <c r="G65" i="23"/>
  <c r="F37" i="23"/>
  <c r="F38" i="23" s="1"/>
  <c r="Q64" i="23"/>
  <c r="Q63" i="23"/>
  <c r="H63" i="23"/>
  <c r="H59" i="23"/>
  <c r="H55" i="23"/>
  <c r="H51" i="23"/>
  <c r="H49" i="23"/>
  <c r="H45" i="23"/>
  <c r="H41" i="23"/>
  <c r="K40" i="23"/>
  <c r="K42" i="23" s="1"/>
  <c r="K44" i="23" s="1"/>
  <c r="K46" i="23" s="1"/>
  <c r="K48" i="23" s="1"/>
  <c r="K50" i="23" s="1"/>
  <c r="K52" i="23" s="1"/>
  <c r="K54" i="23" s="1"/>
  <c r="K56" i="23" s="1"/>
  <c r="K39" i="23"/>
  <c r="K41" i="23" s="1"/>
  <c r="K43" i="23" s="1"/>
  <c r="K45" i="23" s="1"/>
  <c r="K47" i="23" s="1"/>
  <c r="K49" i="23" s="1"/>
  <c r="K51" i="23" s="1"/>
  <c r="K53" i="23" s="1"/>
  <c r="K55" i="23" s="1"/>
  <c r="L38" i="23"/>
  <c r="L37" i="23"/>
  <c r="F40" i="23" l="1"/>
  <c r="F41" i="23" s="1"/>
  <c r="L112" i="23"/>
  <c r="L90" i="23"/>
  <c r="F95" i="23"/>
  <c r="F96" i="23" s="1"/>
  <c r="F97" i="23" s="1"/>
  <c r="F98" i="23" s="1"/>
  <c r="L94" i="23"/>
  <c r="K58" i="23"/>
  <c r="K60" i="23" s="1"/>
  <c r="K62" i="23" s="1"/>
  <c r="K64" i="23" s="1"/>
  <c r="K66" i="23"/>
  <c r="K65" i="23"/>
  <c r="K57" i="23"/>
  <c r="K59" i="23" s="1"/>
  <c r="K61" i="23" s="1"/>
  <c r="K63" i="23" s="1"/>
  <c r="F39" i="23"/>
  <c r="L63" i="23"/>
  <c r="H65" i="23"/>
  <c r="O69" i="23"/>
  <c r="O65" i="23"/>
  <c r="O67" i="23"/>
  <c r="O63" i="23"/>
  <c r="O73" i="23"/>
  <c r="H46" i="23" l="1"/>
  <c r="H56" i="23"/>
  <c r="H99" i="23"/>
  <c r="H91" i="23"/>
  <c r="L91" i="23" s="1"/>
  <c r="H109" i="23"/>
  <c r="H105" i="23"/>
  <c r="H113" i="23"/>
  <c r="L113" i="23" s="1"/>
  <c r="H95" i="23"/>
  <c r="L95" i="23" s="1"/>
  <c r="H101" i="23"/>
  <c r="F99" i="23"/>
  <c r="F100" i="23" s="1"/>
  <c r="L98" i="23"/>
  <c r="F42" i="23"/>
  <c r="F43" i="23" s="1"/>
  <c r="F44" i="23" s="1"/>
  <c r="F45" i="23" s="1"/>
  <c r="R113" i="23"/>
  <c r="J89" i="23" s="1"/>
  <c r="R112" i="23"/>
  <c r="J88" i="23" s="1"/>
  <c r="R121" i="23"/>
  <c r="J107" i="23" s="1"/>
  <c r="R120" i="23"/>
  <c r="J106" i="23" s="1"/>
  <c r="L41" i="23"/>
  <c r="R117" i="23"/>
  <c r="J97" i="23" s="1"/>
  <c r="L97" i="23" s="1"/>
  <c r="R116" i="23"/>
  <c r="J96" i="23" s="1"/>
  <c r="L96" i="23" s="1"/>
  <c r="R114" i="23"/>
  <c r="J92" i="23" s="1"/>
  <c r="L92" i="23" s="1"/>
  <c r="R115" i="23"/>
  <c r="J93" i="23" s="1"/>
  <c r="L93" i="23" s="1"/>
  <c r="R123" i="23"/>
  <c r="J111" i="23" s="1"/>
  <c r="R122" i="23"/>
  <c r="J110" i="23" s="1"/>
  <c r="R118" i="23"/>
  <c r="J102" i="23" s="1"/>
  <c r="R119" i="23"/>
  <c r="J103" i="23" s="1"/>
  <c r="H50" i="23"/>
  <c r="H64" i="23"/>
  <c r="L64" i="23" s="1"/>
  <c r="H42" i="23"/>
  <c r="H60" i="23"/>
  <c r="H52" i="23"/>
  <c r="R69" i="23"/>
  <c r="J53" i="23" s="1"/>
  <c r="R70" i="23"/>
  <c r="J54" i="23" s="1"/>
  <c r="R74" i="23"/>
  <c r="J62" i="23" s="1"/>
  <c r="R73" i="23"/>
  <c r="J61" i="23" s="1"/>
  <c r="R65" i="23"/>
  <c r="J43" i="23" s="1"/>
  <c r="R66" i="23"/>
  <c r="J44" i="23" s="1"/>
  <c r="R64" i="23"/>
  <c r="J40" i="23" s="1"/>
  <c r="R63" i="23"/>
  <c r="J39" i="23" s="1"/>
  <c r="R68" i="23"/>
  <c r="J48" i="23" s="1"/>
  <c r="R67" i="23"/>
  <c r="J47" i="23" s="1"/>
  <c r="R72" i="23"/>
  <c r="J58" i="23" s="1"/>
  <c r="R71" i="23"/>
  <c r="J57" i="23" s="1"/>
  <c r="L99" i="23" l="1"/>
  <c r="J114" i="23"/>
  <c r="L88" i="23"/>
  <c r="L89" i="23"/>
  <c r="J115" i="23"/>
  <c r="F101" i="23"/>
  <c r="F102" i="23" s="1"/>
  <c r="F103" i="23" s="1"/>
  <c r="F104" i="23" s="1"/>
  <c r="L100" i="23"/>
  <c r="H115" i="23"/>
  <c r="F46" i="23"/>
  <c r="F47" i="23" s="1"/>
  <c r="F48" i="23" s="1"/>
  <c r="F49" i="23" s="1"/>
  <c r="L45" i="23"/>
  <c r="L44" i="23"/>
  <c r="L43" i="23"/>
  <c r="H66" i="23"/>
  <c r="L42" i="23"/>
  <c r="L39" i="23"/>
  <c r="J65" i="23"/>
  <c r="J66" i="23"/>
  <c r="L40" i="23"/>
  <c r="L103" i="23" l="1"/>
  <c r="L101" i="23"/>
  <c r="L48" i="23"/>
  <c r="L102" i="23"/>
  <c r="L47" i="23"/>
  <c r="L46" i="23"/>
  <c r="F105" i="23"/>
  <c r="L105" i="23" s="1"/>
  <c r="L104" i="23"/>
  <c r="F50" i="23"/>
  <c r="L49" i="23"/>
  <c r="F106" i="23" l="1"/>
  <c r="F51" i="23"/>
  <c r="L50" i="23"/>
  <c r="F107" i="23" l="1"/>
  <c r="L107" i="23" s="1"/>
  <c r="L106" i="23"/>
  <c r="F52" i="23"/>
  <c r="L51" i="23"/>
  <c r="F108" i="23" l="1"/>
  <c r="F53" i="23"/>
  <c r="L52" i="23"/>
  <c r="F109" i="23" l="1"/>
  <c r="L109" i="23" s="1"/>
  <c r="L108" i="23"/>
  <c r="F54" i="23"/>
  <c r="L53" i="23"/>
  <c r="F110" i="23" l="1"/>
  <c r="F55" i="23"/>
  <c r="L54" i="23"/>
  <c r="F111" i="23" l="1"/>
  <c r="L110" i="23"/>
  <c r="L114" i="23" s="1"/>
  <c r="G120" i="23" s="1"/>
  <c r="G124" i="23" s="1"/>
  <c r="G125" i="23" s="1"/>
  <c r="F56" i="23"/>
  <c r="L55" i="23"/>
  <c r="L111" i="23" l="1"/>
  <c r="L115" i="23" s="1"/>
  <c r="F120" i="23" s="1"/>
  <c r="F57" i="23"/>
  <c r="L56" i="23"/>
  <c r="F122" i="23" l="1"/>
  <c r="F123" i="23"/>
  <c r="F58" i="23"/>
  <c r="L57" i="23"/>
  <c r="F121" i="23" l="1"/>
  <c r="F124" i="23" s="1"/>
  <c r="F125" i="23" s="1"/>
  <c r="F59" i="23"/>
  <c r="L58" i="23"/>
  <c r="F60" i="23" l="1"/>
  <c r="L59" i="23"/>
  <c r="F61" i="23" l="1"/>
  <c r="L60" i="23"/>
  <c r="F62" i="23" l="1"/>
  <c r="L62" i="23" s="1"/>
  <c r="L66" i="23" s="1"/>
  <c r="F71" i="23" s="1"/>
  <c r="L61" i="23"/>
  <c r="L65" i="23" s="1"/>
  <c r="G71" i="23" s="1"/>
  <c r="G75" i="23" s="1"/>
  <c r="G76" i="23" s="1"/>
  <c r="F74" i="23" l="1"/>
  <c r="F73" i="23"/>
  <c r="F72" i="23" l="1"/>
  <c r="F75" i="23" s="1"/>
  <c r="F76" i="23" s="1"/>
</calcChain>
</file>

<file path=xl/sharedStrings.xml><?xml version="1.0" encoding="utf-8"?>
<sst xmlns="http://schemas.openxmlformats.org/spreadsheetml/2006/main" count="164" uniqueCount="68">
  <si>
    <t>付利対象額</t>
    <rPh sb="0" eb="2">
      <t>フリ</t>
    </rPh>
    <rPh sb="2" eb="4">
      <t>タイショウ</t>
    </rPh>
    <rPh sb="4" eb="5">
      <t>ガク</t>
    </rPh>
    <phoneticPr fontId="4"/>
  </si>
  <si>
    <t>残高</t>
    <rPh sb="0" eb="2">
      <t>ザンダカ</t>
    </rPh>
    <phoneticPr fontId="4"/>
  </si>
  <si>
    <t>計算元本</t>
    <rPh sb="0" eb="2">
      <t>ケイサン</t>
    </rPh>
    <rPh sb="2" eb="4">
      <t>ガンポン</t>
    </rPh>
    <phoneticPr fontId="4"/>
  </si>
  <si>
    <t>期初残高</t>
    <rPh sb="0" eb="1">
      <t>キ</t>
    </rPh>
    <rPh sb="1" eb="2">
      <t>ショ</t>
    </rPh>
    <rPh sb="2" eb="3">
      <t>ザン</t>
    </rPh>
    <rPh sb="3" eb="4">
      <t>ダカ</t>
    </rPh>
    <phoneticPr fontId="4"/>
  </si>
  <si>
    <t>非</t>
    <rPh sb="0" eb="1">
      <t>ヒ</t>
    </rPh>
    <phoneticPr fontId="4"/>
  </si>
  <si>
    <t>課</t>
    <rPh sb="0" eb="1">
      <t>カ</t>
    </rPh>
    <phoneticPr fontId="4"/>
  </si>
  <si>
    <t>定額積立</t>
    <rPh sb="0" eb="2">
      <t>テイガク</t>
    </rPh>
    <rPh sb="2" eb="4">
      <t>ツミタテ</t>
    </rPh>
    <phoneticPr fontId="4"/>
  </si>
  <si>
    <t>臨時積立</t>
    <rPh sb="0" eb="4">
      <t>リンジツミタテ</t>
    </rPh>
    <phoneticPr fontId="4"/>
  </si>
  <si>
    <t>合計</t>
    <rPh sb="0" eb="2">
      <t>ゴウケイ</t>
    </rPh>
    <phoneticPr fontId="4"/>
  </si>
  <si>
    <t>課税</t>
    <rPh sb="0" eb="2">
      <t>カゼイ</t>
    </rPh>
    <phoneticPr fontId="4"/>
  </si>
  <si>
    <t>非課税</t>
    <rPh sb="0" eb="3">
      <t>ヒカゼイ</t>
    </rPh>
    <phoneticPr fontId="4"/>
  </si>
  <si>
    <t>利息金額</t>
    <rPh sb="0" eb="2">
      <t>リソク</t>
    </rPh>
    <rPh sb="2" eb="4">
      <t>キンガク</t>
    </rPh>
    <phoneticPr fontId="4"/>
  </si>
  <si>
    <t>税金</t>
    <rPh sb="0" eb="2">
      <t>ゼイキン</t>
    </rPh>
    <phoneticPr fontId="4"/>
  </si>
  <si>
    <t>付利日</t>
    <rPh sb="0" eb="2">
      <t>フリ</t>
    </rPh>
    <rPh sb="2" eb="3">
      <t>ビ</t>
    </rPh>
    <phoneticPr fontId="3"/>
  </si>
  <si>
    <t>まで</t>
    <phoneticPr fontId="3"/>
  </si>
  <si>
    <t>国税（15.315％）</t>
    <rPh sb="0" eb="2">
      <t>コクゼイ</t>
    </rPh>
    <phoneticPr fontId="4"/>
  </si>
  <si>
    <t>欄に付利対象額</t>
    <rPh sb="0" eb="1">
      <t>ラン</t>
    </rPh>
    <rPh sb="2" eb="4">
      <t>フリ</t>
    </rPh>
    <rPh sb="4" eb="6">
      <t>タイショウ</t>
    </rPh>
    <rPh sb="6" eb="7">
      <t>ガク</t>
    </rPh>
    <phoneticPr fontId="3"/>
  </si>
  <si>
    <t>地方税（5％）</t>
    <rPh sb="0" eb="3">
      <t>チホウゼイ</t>
    </rPh>
    <phoneticPr fontId="4"/>
  </si>
  <si>
    <t>税引後利息</t>
    <rPh sb="0" eb="2">
      <t>ゼイビキ</t>
    </rPh>
    <rPh sb="2" eb="3">
      <t>ゴ</t>
    </rPh>
    <rPh sb="3" eb="5">
      <t>リソク</t>
    </rPh>
    <phoneticPr fontId="4"/>
  </si>
  <si>
    <t>資格喪失確認</t>
    <rPh sb="0" eb="2">
      <t>シカク</t>
    </rPh>
    <rPh sb="2" eb="4">
      <t>ソウシツ</t>
    </rPh>
    <rPh sb="4" eb="6">
      <t>カクニン</t>
    </rPh>
    <phoneticPr fontId="3"/>
  </si>
  <si>
    <t>支払額付利対象額</t>
    <rPh sb="0" eb="2">
      <t>シハライ</t>
    </rPh>
    <rPh sb="2" eb="3">
      <t>ガク</t>
    </rPh>
    <rPh sb="3" eb="5">
      <t>フリ</t>
    </rPh>
    <rPh sb="5" eb="7">
      <t>タイショウ</t>
    </rPh>
    <rPh sb="7" eb="8">
      <t>ガク</t>
    </rPh>
    <phoneticPr fontId="3"/>
  </si>
  <si>
    <t>付利対象額チェック</t>
    <rPh sb="0" eb="2">
      <t>フリ</t>
    </rPh>
    <rPh sb="2" eb="4">
      <t>タイショウ</t>
    </rPh>
    <rPh sb="4" eb="5">
      <t>ガク</t>
    </rPh>
    <phoneticPr fontId="3"/>
  </si>
  <si>
    <t>付利月</t>
    <rPh sb="0" eb="2">
      <t>フリ</t>
    </rPh>
    <rPh sb="2" eb="3">
      <t>ツキ</t>
    </rPh>
    <phoneticPr fontId="3"/>
  </si>
  <si>
    <t>月末</t>
    <rPh sb="0" eb="1">
      <t>ガツ</t>
    </rPh>
    <rPh sb="1" eb="2">
      <t>マツ</t>
    </rPh>
    <phoneticPr fontId="3"/>
  </si>
  <si>
    <t>払戻</t>
    <rPh sb="0" eb="2">
      <t>ハライモドシ</t>
    </rPh>
    <phoneticPr fontId="4"/>
  </si>
  <si>
    <t>10月</t>
    <rPh sb="2" eb="3">
      <t>ガツ</t>
    </rPh>
    <phoneticPr fontId="3"/>
  </si>
  <si>
    <t>11月</t>
  </si>
  <si>
    <t>12月</t>
  </si>
  <si>
    <t>1月</t>
    <phoneticPr fontId="3"/>
  </si>
  <si>
    <t>2月</t>
  </si>
  <si>
    <t>3月</t>
  </si>
  <si>
    <t>4月</t>
    <rPh sb="1" eb="2">
      <t>ガツ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</si>
  <si>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</si>
  <si>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</si>
  <si>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</si>
  <si>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</si>
  <si>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</si>
  <si>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資格喪失日</t>
    <rPh sb="0" eb="2">
      <t>シカク</t>
    </rPh>
    <rPh sb="4" eb="5">
      <t>ビ</t>
    </rPh>
    <phoneticPr fontId="3"/>
  </si>
  <si>
    <t>２．各月の定額積立及び臨時積立欄に金額を入力</t>
    <rPh sb="2" eb="4">
      <t>カクツキ</t>
    </rPh>
    <rPh sb="5" eb="7">
      <t>テイガク</t>
    </rPh>
    <rPh sb="7" eb="9">
      <t>ツミタテ</t>
    </rPh>
    <rPh sb="9" eb="10">
      <t>オヨ</t>
    </rPh>
    <rPh sb="11" eb="13">
      <t>リンジ</t>
    </rPh>
    <rPh sb="13" eb="15">
      <t>ツミタテ</t>
    </rPh>
    <rPh sb="15" eb="16">
      <t>ラン</t>
    </rPh>
    <rPh sb="17" eb="19">
      <t>キンガク</t>
    </rPh>
    <rPh sb="20" eb="22">
      <t>ニュウリョク</t>
    </rPh>
    <phoneticPr fontId="3"/>
  </si>
  <si>
    <t>３．各月の払戻欄に金額を入力</t>
    <rPh sb="2" eb="4">
      <t>カクツキ</t>
    </rPh>
    <rPh sb="5" eb="7">
      <t>ハライモドシ</t>
    </rPh>
    <rPh sb="7" eb="8">
      <t>ラン</t>
    </rPh>
    <rPh sb="9" eb="11">
      <t>キンガク</t>
    </rPh>
    <rPh sb="12" eb="14">
      <t>ニュウリョク</t>
    </rPh>
    <phoneticPr fontId="3"/>
  </si>
  <si>
    <t>６．下期の計算において閏年の場合は、２月の日数を変更</t>
    <rPh sb="2" eb="4">
      <t>シモキ</t>
    </rPh>
    <rPh sb="5" eb="7">
      <t>ケイサン</t>
    </rPh>
    <rPh sb="11" eb="13">
      <t>ウルウドシ</t>
    </rPh>
    <rPh sb="14" eb="16">
      <t>バアイ</t>
    </rPh>
    <rPh sb="19" eb="20">
      <t>ガツ</t>
    </rPh>
    <rPh sb="21" eb="23">
      <t>ニッスウ</t>
    </rPh>
    <rPh sb="24" eb="26">
      <t>ヘンコウ</t>
    </rPh>
    <phoneticPr fontId="3"/>
  </si>
  <si>
    <t>欄に金額等を入力</t>
    <rPh sb="0" eb="1">
      <t>ラン</t>
    </rPh>
    <rPh sb="2" eb="4">
      <t>キンガク</t>
    </rPh>
    <rPh sb="4" eb="5">
      <t>トウ</t>
    </rPh>
    <rPh sb="6" eb="8">
      <t>ニュウリョク</t>
    </rPh>
    <phoneticPr fontId="3"/>
  </si>
  <si>
    <t>１．期初残高欄に金額を入力（半期ごとの計算となります）</t>
    <rPh sb="2" eb="4">
      <t>キショ</t>
    </rPh>
    <rPh sb="4" eb="6">
      <t>ザンダカ</t>
    </rPh>
    <rPh sb="6" eb="7">
      <t>ラン</t>
    </rPh>
    <rPh sb="8" eb="10">
      <t>キンガク</t>
    </rPh>
    <rPh sb="11" eb="13">
      <t>ニュウリョク</t>
    </rPh>
    <rPh sb="14" eb="16">
      <t>ハンキ</t>
    </rPh>
    <rPh sb="19" eb="21">
      <t>ケイサン</t>
    </rPh>
    <phoneticPr fontId="3"/>
  </si>
  <si>
    <t>利息計算結果</t>
    <phoneticPr fontId="3"/>
  </si>
  <si>
    <t>4/1～9/30までの間に資格喪失する場合は入力</t>
    <rPh sb="11" eb="12">
      <t>アイダ</t>
    </rPh>
    <rPh sb="13" eb="15">
      <t>シカク</t>
    </rPh>
    <rPh sb="15" eb="17">
      <t>ソウシツ</t>
    </rPh>
    <rPh sb="19" eb="21">
      <t>バアイ</t>
    </rPh>
    <rPh sb="22" eb="24">
      <t>ニュウリョク</t>
    </rPh>
    <phoneticPr fontId="3"/>
  </si>
  <si>
    <t>10/1～3/31までの間に資格喪失する場合は入力</t>
    <rPh sb="12" eb="13">
      <t>アイダ</t>
    </rPh>
    <rPh sb="14" eb="16">
      <t>シカク</t>
    </rPh>
    <rPh sb="16" eb="18">
      <t>ソウシツ</t>
    </rPh>
    <rPh sb="20" eb="22">
      <t>バアイ</t>
    </rPh>
    <rPh sb="23" eb="25">
      <t>ニュウリョク</t>
    </rPh>
    <phoneticPr fontId="3"/>
  </si>
  <si>
    <t>　　※資格喪失日＝退職日の翌日　（例：年度末退職の場合、資格喪失日は４月１日）</t>
    <rPh sb="3" eb="5">
      <t>シカク</t>
    </rPh>
    <rPh sb="5" eb="7">
      <t>ソウシツ</t>
    </rPh>
    <rPh sb="7" eb="8">
      <t>ビ</t>
    </rPh>
    <rPh sb="9" eb="11">
      <t>タイショク</t>
    </rPh>
    <rPh sb="11" eb="12">
      <t>ビ</t>
    </rPh>
    <rPh sb="13" eb="15">
      <t>ヨクジツ</t>
    </rPh>
    <rPh sb="17" eb="18">
      <t>レイ</t>
    </rPh>
    <rPh sb="19" eb="22">
      <t>ネンドマツ</t>
    </rPh>
    <rPh sb="22" eb="24">
      <t>タイショク</t>
    </rPh>
    <rPh sb="25" eb="27">
      <t>バアイ</t>
    </rPh>
    <rPh sb="28" eb="30">
      <t>シカク</t>
    </rPh>
    <rPh sb="30" eb="32">
      <t>ソウシツ</t>
    </rPh>
    <rPh sb="32" eb="33">
      <t>ビ</t>
    </rPh>
    <rPh sb="35" eb="36">
      <t>ガツ</t>
    </rPh>
    <rPh sb="37" eb="38">
      <t>ニチ</t>
    </rPh>
    <phoneticPr fontId="3"/>
  </si>
  <si>
    <t>７．利息計算結果の確認（端数の調整で実際の計算結果と異なる場合があります）</t>
    <rPh sb="2" eb="4">
      <t>リソク</t>
    </rPh>
    <rPh sb="4" eb="6">
      <t>ケイサン</t>
    </rPh>
    <rPh sb="6" eb="8">
      <t>ケッカ</t>
    </rPh>
    <rPh sb="9" eb="11">
      <t>カクニン</t>
    </rPh>
    <rPh sb="12" eb="14">
      <t>ハスウ</t>
    </rPh>
    <rPh sb="15" eb="17">
      <t>チョウセイ</t>
    </rPh>
    <rPh sb="18" eb="20">
      <t>ジッサイ</t>
    </rPh>
    <rPh sb="21" eb="23">
      <t>ケイサン</t>
    </rPh>
    <rPh sb="23" eb="25">
      <t>ケッカ</t>
    </rPh>
    <rPh sb="26" eb="27">
      <t>コト</t>
    </rPh>
    <rPh sb="29" eb="31">
      <t>バアイ</t>
    </rPh>
    <phoneticPr fontId="3"/>
  </si>
  <si>
    <t>　　※３，０００万円超過した場合については、期初残高が３，０００万円となります</t>
    <rPh sb="8" eb="10">
      <t>マンエン</t>
    </rPh>
    <rPh sb="10" eb="12">
      <t>チョウカ</t>
    </rPh>
    <rPh sb="14" eb="16">
      <t>バアイ</t>
    </rPh>
    <rPh sb="22" eb="24">
      <t>キショ</t>
    </rPh>
    <rPh sb="24" eb="26">
      <t>ザンダカ</t>
    </rPh>
    <rPh sb="32" eb="34">
      <t>マンエン</t>
    </rPh>
    <phoneticPr fontId="3"/>
  </si>
  <si>
    <t>（注） ３，０００万円を超過した場合の計算については、実際の積立額及び払戻額ではなく、３，０００万円との</t>
    <rPh sb="1" eb="2">
      <t>チュウ</t>
    </rPh>
    <rPh sb="9" eb="11">
      <t>マンエン</t>
    </rPh>
    <rPh sb="12" eb="14">
      <t>チョウカ</t>
    </rPh>
    <rPh sb="16" eb="18">
      <t>バアイ</t>
    </rPh>
    <rPh sb="19" eb="21">
      <t>ケイサン</t>
    </rPh>
    <rPh sb="27" eb="29">
      <t>ジッサイ</t>
    </rPh>
    <rPh sb="30" eb="32">
      <t>ツミタテ</t>
    </rPh>
    <rPh sb="32" eb="33">
      <t>ガク</t>
    </rPh>
    <rPh sb="33" eb="34">
      <t>オヨ</t>
    </rPh>
    <rPh sb="35" eb="37">
      <t>ハライモドシ</t>
    </rPh>
    <rPh sb="37" eb="38">
      <t>ガク</t>
    </rPh>
    <rPh sb="48" eb="50">
      <t>マンエン</t>
    </rPh>
    <phoneticPr fontId="3"/>
  </si>
  <si>
    <t>各月の日数</t>
    <rPh sb="0" eb="2">
      <t>カクツキ</t>
    </rPh>
    <rPh sb="3" eb="5">
      <t>ニッスウ</t>
    </rPh>
    <phoneticPr fontId="3"/>
  </si>
  <si>
    <t>税区分</t>
    <rPh sb="0" eb="3">
      <t>ゼイクブン</t>
    </rPh>
    <phoneticPr fontId="3"/>
  </si>
  <si>
    <t>残日数</t>
    <rPh sb="0" eb="1">
      <t>ザン</t>
    </rPh>
    <rPh sb="1" eb="3">
      <t>ニッスウ</t>
    </rPh>
    <phoneticPr fontId="3"/>
  </si>
  <si>
    <t>払戻額</t>
    <rPh sb="0" eb="2">
      <t>ハライモドシ</t>
    </rPh>
    <rPh sb="2" eb="3">
      <t>ガク</t>
    </rPh>
    <phoneticPr fontId="4"/>
  </si>
  <si>
    <t>（注）利息計算方法の詳細については、別に掲載しております「共済貯金の利息計算方法について（例）」にて</t>
    <rPh sb="1" eb="2">
      <t>チュウ</t>
    </rPh>
    <rPh sb="3" eb="5">
      <t>リソク</t>
    </rPh>
    <rPh sb="5" eb="7">
      <t>ケイサン</t>
    </rPh>
    <rPh sb="7" eb="9">
      <t>ホウホウ</t>
    </rPh>
    <rPh sb="10" eb="12">
      <t>ショウサイ</t>
    </rPh>
    <rPh sb="18" eb="19">
      <t>ベツ</t>
    </rPh>
    <rPh sb="20" eb="22">
      <t>ケイサイ</t>
    </rPh>
    <rPh sb="29" eb="31">
      <t>キョウサイ</t>
    </rPh>
    <rPh sb="31" eb="33">
      <t>チョキン</t>
    </rPh>
    <rPh sb="34" eb="36">
      <t>リソク</t>
    </rPh>
    <rPh sb="36" eb="38">
      <t>ケイサン</t>
    </rPh>
    <rPh sb="38" eb="40">
      <t>ホウホウ</t>
    </rPh>
    <rPh sb="45" eb="46">
      <t>レイ</t>
    </rPh>
    <phoneticPr fontId="3"/>
  </si>
  <si>
    <t>　　　ご確認くださいますようお願いいたします。</t>
    <rPh sb="4" eb="6">
      <t>カクニン</t>
    </rPh>
    <rPh sb="15" eb="16">
      <t>ネガ</t>
    </rPh>
    <phoneticPr fontId="3"/>
  </si>
  <si>
    <t>積立額</t>
    <rPh sb="0" eb="2">
      <t>ツミタテ</t>
    </rPh>
    <rPh sb="2" eb="3">
      <t>ガク</t>
    </rPh>
    <phoneticPr fontId="4"/>
  </si>
  <si>
    <t>課税</t>
    <rPh sb="0" eb="1">
      <t>カ</t>
    </rPh>
    <rPh sb="1" eb="2">
      <t>ゼイ</t>
    </rPh>
    <phoneticPr fontId="4"/>
  </si>
  <si>
    <t>利息繰入後組合員貯金残高</t>
    <rPh sb="0" eb="2">
      <t>リソク</t>
    </rPh>
    <rPh sb="2" eb="4">
      <t>クリイレ</t>
    </rPh>
    <rPh sb="4" eb="5">
      <t>ゴ</t>
    </rPh>
    <rPh sb="5" eb="8">
      <t>クミアイイン</t>
    </rPh>
    <rPh sb="8" eb="10">
      <t>チョキン</t>
    </rPh>
    <rPh sb="10" eb="12">
      <t>ザンダカ</t>
    </rPh>
    <phoneticPr fontId="4"/>
  </si>
  <si>
    <t>年利（年）％</t>
    <rPh sb="0" eb="1">
      <t>ネン</t>
    </rPh>
    <rPh sb="1" eb="2">
      <t>リ</t>
    </rPh>
    <rPh sb="3" eb="4">
      <t>ネン</t>
    </rPh>
    <phoneticPr fontId="3"/>
  </si>
  <si>
    <t>４．利率（年）％欄を確認</t>
    <rPh sb="2" eb="4">
      <t>リリツ</t>
    </rPh>
    <rPh sb="5" eb="6">
      <t>ネン</t>
    </rPh>
    <rPh sb="8" eb="9">
      <t>ラン</t>
    </rPh>
    <rPh sb="10" eb="12">
      <t>カクニン</t>
    </rPh>
    <phoneticPr fontId="3"/>
  </si>
  <si>
    <t>５．各決算（３月末及び９月末）前に組合員資格を喪失する場合は、資格喪失日欄に喪失日を入力</t>
    <rPh sb="2" eb="3">
      <t>カク</t>
    </rPh>
    <rPh sb="3" eb="5">
      <t>ケッサン</t>
    </rPh>
    <rPh sb="7" eb="8">
      <t>ガツ</t>
    </rPh>
    <rPh sb="8" eb="9">
      <t>マツ</t>
    </rPh>
    <rPh sb="9" eb="10">
      <t>オヨ</t>
    </rPh>
    <rPh sb="12" eb="13">
      <t>ガツ</t>
    </rPh>
    <rPh sb="13" eb="14">
      <t>マツ</t>
    </rPh>
    <rPh sb="15" eb="16">
      <t>マエ</t>
    </rPh>
    <rPh sb="17" eb="20">
      <t>クミアイイン</t>
    </rPh>
    <rPh sb="20" eb="22">
      <t>シカク</t>
    </rPh>
    <rPh sb="23" eb="25">
      <t>ソウシツ</t>
    </rPh>
    <rPh sb="27" eb="29">
      <t>バアイ</t>
    </rPh>
    <rPh sb="31" eb="33">
      <t>シカク</t>
    </rPh>
    <rPh sb="33" eb="35">
      <t>ソウシツ</t>
    </rPh>
    <rPh sb="35" eb="36">
      <t>ビ</t>
    </rPh>
    <rPh sb="36" eb="37">
      <t>ラン</t>
    </rPh>
    <rPh sb="38" eb="40">
      <t>ソウシツ</t>
    </rPh>
    <rPh sb="40" eb="41">
      <t>ビ</t>
    </rPh>
    <rPh sb="42" eb="44">
      <t>ニュウリョク</t>
    </rPh>
    <phoneticPr fontId="3"/>
  </si>
  <si>
    <t>現在の共済貯金利率を入力</t>
    <rPh sb="0" eb="2">
      <t>ゲンザイ</t>
    </rPh>
    <rPh sb="3" eb="5">
      <t>キョウサイ</t>
    </rPh>
    <rPh sb="5" eb="7">
      <t>チョキン</t>
    </rPh>
    <rPh sb="7" eb="9">
      <t>リリツ</t>
    </rPh>
    <rPh sb="10" eb="12">
      <t>ニュウリョク</t>
    </rPh>
    <phoneticPr fontId="3"/>
  </si>
  <si>
    <t>欄に付利対象額</t>
  </si>
  <si>
    <t>　　　差額が付利対象額となります（この計算書では３，０００万円を超過した分について対応しておりません）</t>
    <rPh sb="3" eb="5">
      <t>サガク</t>
    </rPh>
    <rPh sb="6" eb="8">
      <t>フリ</t>
    </rPh>
    <rPh sb="8" eb="10">
      <t>タイショウ</t>
    </rPh>
    <rPh sb="10" eb="11">
      <t>ガク</t>
    </rPh>
    <rPh sb="19" eb="22">
      <t>ケイサンショ</t>
    </rPh>
    <rPh sb="36" eb="37">
      <t>ブン</t>
    </rPh>
    <rPh sb="41" eb="43">
      <t>タイオウ</t>
    </rPh>
    <phoneticPr fontId="3"/>
  </si>
  <si>
    <t>貯金利息計算シート利用手順</t>
    <rPh sb="0" eb="2">
      <t>チョキン</t>
    </rPh>
    <rPh sb="2" eb="4">
      <t>リソク</t>
    </rPh>
    <rPh sb="4" eb="6">
      <t>ケイサン</t>
    </rPh>
    <rPh sb="9" eb="10">
      <t>ヨウ</t>
    </rPh>
    <rPh sb="10" eb="12">
      <t>テジュン</t>
    </rPh>
    <phoneticPr fontId="3"/>
  </si>
  <si>
    <r>
      <t>貯金利息計算シート</t>
    </r>
    <r>
      <rPr>
        <b/>
        <sz val="16"/>
        <rFont val="ＭＳ Ｐゴシック"/>
        <family val="3"/>
        <charset val="128"/>
      </rPr>
      <t>　　　（上期）</t>
    </r>
    <rPh sb="0" eb="2">
      <t>チョキン</t>
    </rPh>
    <rPh sb="2" eb="4">
      <t>リソク</t>
    </rPh>
    <rPh sb="4" eb="6">
      <t>ケイサン</t>
    </rPh>
    <rPh sb="13" eb="15">
      <t>カミキ</t>
    </rPh>
    <phoneticPr fontId="4"/>
  </si>
  <si>
    <r>
      <t>貯金利息計算シート</t>
    </r>
    <r>
      <rPr>
        <b/>
        <sz val="16"/>
        <rFont val="ＭＳ Ｐゴシック"/>
        <family val="3"/>
        <charset val="128"/>
      </rPr>
      <t>　　　（下期）</t>
    </r>
    <rPh sb="0" eb="2">
      <t>チョキン</t>
    </rPh>
    <rPh sb="2" eb="4">
      <t>リソク</t>
    </rPh>
    <rPh sb="4" eb="6">
      <t>ケイサン</t>
    </rPh>
    <rPh sb="13" eb="14">
      <t>シモ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</si>
</sst>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e\.m\.d;@"/>
    <numFmt numFmtId="178" formatCode="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36">
    <xf numFmtId="0" fontId="0" fillId="0" borderId="0" xfId="0">
      <alignment vertical="center"/>
    </xf>
    <xf numFmtId="0" fontId="2" fillId="3" borderId="1" xfId="2" applyFill="1" applyBorder="1" applyAlignment="1" applyProtection="1">
      <alignment horizontal="center"/>
    </xf>
    <xf numFmtId="38" fontId="2" fillId="3" borderId="1" xfId="3" applyFill="1" applyBorder="1" applyProtection="1"/>
    <xf numFmtId="176" fontId="2" fillId="3" borderId="1" xfId="3" applyNumberFormat="1" applyFill="1" applyBorder="1" applyProtection="1"/>
    <xf numFmtId="0" fontId="2" fillId="3" borderId="4" xfId="2" applyFill="1" applyBorder="1" applyAlignment="1" applyProtection="1">
      <alignment horizontal="center"/>
    </xf>
    <xf numFmtId="0" fontId="2" fillId="3" borderId="6" xfId="2" applyFill="1" applyBorder="1" applyAlignment="1" applyProtection="1">
      <alignment horizontal="center"/>
    </xf>
    <xf numFmtId="0" fontId="2" fillId="3" borderId="0" xfId="2" applyFill="1" applyProtection="1"/>
    <xf numFmtId="0" fontId="2" fillId="3" borderId="0" xfId="2" applyFill="1" applyBorder="1" applyAlignment="1" applyProtection="1">
      <alignment horizontal="center"/>
    </xf>
    <xf numFmtId="0" fontId="2" fillId="3" borderId="0" xfId="2" applyFill="1" applyBorder="1" applyProtection="1"/>
    <xf numFmtId="0" fontId="2" fillId="3" borderId="22" xfId="2" applyFill="1" applyBorder="1" applyProtection="1"/>
    <xf numFmtId="0" fontId="9" fillId="3" borderId="0" xfId="2" applyFont="1" applyFill="1" applyBorder="1" applyAlignment="1" applyProtection="1">
      <alignment horizontal="center"/>
    </xf>
    <xf numFmtId="0" fontId="6" fillId="3" borderId="0" xfId="2" applyFont="1" applyFill="1" applyAlignment="1" applyProtection="1">
      <alignment vertical="center"/>
    </xf>
    <xf numFmtId="38" fontId="9" fillId="3" borderId="0" xfId="1" applyFont="1" applyFill="1" applyAlignment="1" applyProtection="1">
      <alignment vertical="center"/>
    </xf>
    <xf numFmtId="0" fontId="9" fillId="3" borderId="0" xfId="2" applyFont="1" applyFill="1" applyAlignment="1" applyProtection="1">
      <alignment vertical="center"/>
    </xf>
    <xf numFmtId="0" fontId="2" fillId="3" borderId="0" xfId="2" applyFont="1" applyFill="1" applyAlignment="1" applyProtection="1">
      <alignment vertical="center"/>
    </xf>
    <xf numFmtId="0" fontId="2" fillId="3" borderId="29" xfId="2" applyFont="1" applyFill="1" applyBorder="1" applyAlignment="1" applyProtection="1">
      <alignment vertical="center"/>
    </xf>
    <xf numFmtId="0" fontId="6" fillId="3" borderId="16" xfId="2" applyFont="1" applyFill="1" applyBorder="1" applyAlignment="1" applyProtection="1">
      <alignment vertical="center"/>
    </xf>
    <xf numFmtId="0" fontId="6" fillId="3" borderId="30" xfId="2" applyFont="1" applyFill="1" applyBorder="1" applyAlignment="1" applyProtection="1">
      <alignment vertical="center"/>
    </xf>
    <xf numFmtId="0" fontId="2" fillId="3" borderId="12" xfId="2" applyFill="1" applyBorder="1" applyProtection="1"/>
    <xf numFmtId="38" fontId="9" fillId="3" borderId="0" xfId="1" applyFont="1" applyFill="1" applyAlignment="1" applyProtection="1"/>
    <xf numFmtId="0" fontId="9" fillId="3" borderId="0" xfId="2" applyFont="1" applyFill="1" applyProtection="1"/>
    <xf numFmtId="0" fontId="7" fillId="3" borderId="0" xfId="2" applyFont="1" applyFill="1" applyBorder="1" applyAlignment="1" applyProtection="1">
      <alignment horizontal="center"/>
    </xf>
    <xf numFmtId="0" fontId="7" fillId="3" borderId="7" xfId="2" applyFont="1" applyFill="1" applyBorder="1" applyAlignment="1" applyProtection="1">
      <alignment horizontal="center"/>
    </xf>
    <xf numFmtId="0" fontId="2" fillId="3" borderId="7" xfId="2" applyFill="1" applyBorder="1" applyAlignment="1" applyProtection="1">
      <alignment horizontal="center"/>
    </xf>
    <xf numFmtId="0" fontId="2" fillId="3" borderId="12" xfId="2" applyFill="1" applyBorder="1" applyAlignment="1" applyProtection="1">
      <alignment horizontal="center"/>
    </xf>
    <xf numFmtId="0" fontId="2" fillId="3" borderId="8" xfId="2" applyFill="1" applyBorder="1" applyAlignment="1" applyProtection="1"/>
    <xf numFmtId="0" fontId="2" fillId="3" borderId="10" xfId="2" applyFill="1" applyBorder="1" applyAlignment="1" applyProtection="1"/>
    <xf numFmtId="38" fontId="9" fillId="3" borderId="0" xfId="1" applyFont="1" applyFill="1" applyBorder="1" applyAlignment="1" applyProtection="1">
      <alignment horizontal="center"/>
    </xf>
    <xf numFmtId="0" fontId="9" fillId="3" borderId="0" xfId="2" applyFont="1" applyFill="1" applyAlignment="1" applyProtection="1">
      <alignment horizontal="center"/>
    </xf>
    <xf numFmtId="0" fontId="2" fillId="3" borderId="0" xfId="2" applyFill="1" applyAlignment="1" applyProtection="1">
      <alignment horizontal="center"/>
    </xf>
    <xf numFmtId="0" fontId="2" fillId="3" borderId="7" xfId="2" applyFill="1" applyBorder="1" applyProtection="1"/>
    <xf numFmtId="38" fontId="9" fillId="3" borderId="0" xfId="1" applyFont="1" applyFill="1" applyBorder="1" applyAlignment="1" applyProtection="1"/>
    <xf numFmtId="38" fontId="9" fillId="3" borderId="0" xfId="1" applyFont="1" applyFill="1" applyBorder="1" applyAlignment="1" applyProtection="1">
      <alignment horizontal="right"/>
    </xf>
    <xf numFmtId="0" fontId="9" fillId="3" borderId="0" xfId="2" applyFont="1" applyFill="1" applyBorder="1" applyProtection="1"/>
    <xf numFmtId="0" fontId="11" fillId="3" borderId="0" xfId="2" applyFont="1" applyFill="1" applyBorder="1" applyProtection="1"/>
    <xf numFmtId="38" fontId="9" fillId="3" borderId="0" xfId="2" applyNumberFormat="1" applyFont="1" applyFill="1" applyBorder="1" applyProtection="1"/>
    <xf numFmtId="0" fontId="5" fillId="3" borderId="0" xfId="2" applyFont="1" applyFill="1" applyBorder="1" applyAlignment="1" applyProtection="1"/>
    <xf numFmtId="0" fontId="2" fillId="3" borderId="0" xfId="2" applyFill="1" applyBorder="1" applyAlignment="1" applyProtection="1">
      <alignment horizontal="left"/>
    </xf>
    <xf numFmtId="0" fontId="2" fillId="3" borderId="22" xfId="2" applyFill="1" applyBorder="1" applyAlignment="1" applyProtection="1">
      <alignment shrinkToFit="1"/>
    </xf>
    <xf numFmtId="0" fontId="2" fillId="3" borderId="0" xfId="2" applyFill="1" applyBorder="1" applyAlignment="1" applyProtection="1"/>
    <xf numFmtId="38" fontId="2" fillId="3" borderId="25" xfId="3" applyFill="1" applyBorder="1" applyAlignment="1" applyProtection="1">
      <alignment horizontal="right"/>
    </xf>
    <xf numFmtId="38" fontId="9" fillId="3" borderId="0" xfId="3" applyFont="1" applyFill="1" applyBorder="1" applyAlignment="1" applyProtection="1">
      <alignment horizontal="right"/>
    </xf>
    <xf numFmtId="3" fontId="2" fillId="3" borderId="0" xfId="2" applyNumberFormat="1" applyFill="1" applyBorder="1" applyProtection="1"/>
    <xf numFmtId="0" fontId="2" fillId="3" borderId="12" xfId="2" applyFill="1" applyBorder="1" applyAlignment="1" applyProtection="1">
      <alignment horizontal="center" vertical="center"/>
    </xf>
    <xf numFmtId="38" fontId="2" fillId="3" borderId="12" xfId="2" applyNumberFormat="1" applyFill="1" applyBorder="1" applyAlignment="1" applyProtection="1">
      <alignment wrapText="1"/>
    </xf>
    <xf numFmtId="0" fontId="9" fillId="3" borderId="16" xfId="2" applyFont="1" applyFill="1" applyBorder="1" applyProtection="1"/>
    <xf numFmtId="177" fontId="9" fillId="3" borderId="16" xfId="2" applyNumberFormat="1" applyFont="1" applyFill="1" applyBorder="1" applyProtection="1"/>
    <xf numFmtId="0" fontId="9" fillId="3" borderId="0" xfId="2" applyFont="1" applyFill="1" applyBorder="1" applyAlignment="1" applyProtection="1">
      <alignment horizontal="left"/>
    </xf>
    <xf numFmtId="177" fontId="9" fillId="3" borderId="0" xfId="2" applyNumberFormat="1" applyFont="1" applyFill="1" applyBorder="1" applyProtection="1"/>
    <xf numFmtId="0" fontId="10" fillId="3" borderId="0" xfId="2" applyFont="1" applyFill="1" applyBorder="1" applyAlignment="1" applyProtection="1">
      <alignment horizontal="left" shrinkToFit="1"/>
    </xf>
    <xf numFmtId="0" fontId="2" fillId="3" borderId="0" xfId="2" applyFont="1" applyFill="1" applyBorder="1" applyAlignment="1" applyProtection="1">
      <alignment horizontal="left" wrapText="1"/>
    </xf>
    <xf numFmtId="38" fontId="2" fillId="3" borderId="28" xfId="3" applyFill="1" applyBorder="1" applyAlignment="1" applyProtection="1"/>
    <xf numFmtId="38" fontId="9" fillId="3" borderId="0" xfId="2" applyNumberFormat="1" applyFont="1" applyFill="1" applyBorder="1" applyAlignment="1" applyProtection="1"/>
    <xf numFmtId="0" fontId="2" fillId="3" borderId="0" xfId="2" applyFont="1" applyFill="1" applyBorder="1" applyAlignment="1" applyProtection="1">
      <alignment wrapText="1"/>
    </xf>
    <xf numFmtId="38" fontId="2" fillId="3" borderId="0" xfId="2" applyNumberFormat="1" applyFill="1" applyBorder="1" applyAlignment="1" applyProtection="1">
      <alignment horizontal="center"/>
    </xf>
    <xf numFmtId="0" fontId="2" fillId="3" borderId="16" xfId="2" applyFill="1" applyBorder="1" applyProtection="1"/>
    <xf numFmtId="0" fontId="2" fillId="3" borderId="16" xfId="2" applyFill="1" applyBorder="1" applyAlignment="1" applyProtection="1">
      <alignment horizontal="center"/>
    </xf>
    <xf numFmtId="38" fontId="2" fillId="3" borderId="16" xfId="2" applyNumberFormat="1" applyFill="1" applyBorder="1" applyAlignment="1" applyProtection="1">
      <alignment horizontal="center"/>
    </xf>
    <xf numFmtId="0" fontId="2" fillId="3" borderId="22" xfId="2" applyFill="1" applyBorder="1" applyAlignment="1" applyProtection="1">
      <alignment horizontal="center"/>
    </xf>
    <xf numFmtId="38" fontId="2" fillId="3" borderId="22" xfId="2" applyNumberFormat="1" applyFill="1" applyBorder="1" applyAlignment="1" applyProtection="1">
      <alignment horizontal="center"/>
    </xf>
    <xf numFmtId="0" fontId="2" fillId="3" borderId="29" xfId="2" applyFill="1" applyBorder="1" applyProtection="1"/>
    <xf numFmtId="0" fontId="2" fillId="3" borderId="30" xfId="2" applyFill="1" applyBorder="1" applyProtection="1"/>
    <xf numFmtId="0" fontId="2" fillId="3" borderId="14" xfId="2" applyFill="1" applyBorder="1" applyProtection="1"/>
    <xf numFmtId="0" fontId="2" fillId="3" borderId="11" xfId="2" applyFill="1" applyBorder="1" applyProtection="1"/>
    <xf numFmtId="3" fontId="9" fillId="3" borderId="0" xfId="1" applyNumberFormat="1" applyFont="1" applyFill="1" applyBorder="1" applyAlignment="1" applyProtection="1"/>
    <xf numFmtId="38" fontId="2" fillId="3" borderId="33" xfId="3" applyFill="1" applyBorder="1" applyAlignment="1" applyProtection="1">
      <alignment horizontal="right"/>
    </xf>
    <xf numFmtId="0" fontId="2" fillId="3" borderId="36" xfId="2" applyFill="1" applyBorder="1" applyAlignment="1" applyProtection="1">
      <alignment horizontal="center" vertical="center"/>
    </xf>
    <xf numFmtId="0" fontId="2" fillId="3" borderId="22" xfId="2" applyFont="1" applyFill="1" applyBorder="1" applyAlignment="1" applyProtection="1">
      <alignment vertical="center"/>
    </xf>
    <xf numFmtId="0" fontId="12" fillId="3" borderId="0" xfId="2" applyFont="1" applyFill="1" applyAlignment="1" applyProtection="1">
      <alignment vertical="center"/>
    </xf>
    <xf numFmtId="0" fontId="12" fillId="2" borderId="1" xfId="2" applyFont="1" applyFill="1" applyBorder="1" applyAlignment="1" applyProtection="1">
      <alignment vertical="center"/>
    </xf>
    <xf numFmtId="38" fontId="13" fillId="3" borderId="0" xfId="1" applyFont="1" applyFill="1" applyAlignment="1" applyProtection="1">
      <alignment vertical="center"/>
    </xf>
    <xf numFmtId="0" fontId="13" fillId="3" borderId="0" xfId="2" applyFont="1" applyFill="1" applyAlignment="1" applyProtection="1">
      <alignment vertical="center"/>
    </xf>
    <xf numFmtId="0" fontId="12" fillId="3" borderId="0" xfId="2" applyFont="1" applyFill="1" applyBorder="1" applyAlignment="1" applyProtection="1">
      <alignment vertical="center"/>
    </xf>
    <xf numFmtId="0" fontId="2" fillId="3" borderId="6" xfId="2" applyFill="1" applyBorder="1" applyAlignment="1" applyProtection="1">
      <alignment horizontal="center" vertical="center"/>
    </xf>
    <xf numFmtId="0" fontId="2" fillId="3" borderId="1" xfId="2" applyFill="1" applyBorder="1" applyAlignment="1" applyProtection="1">
      <alignment horizontal="center" vertical="center"/>
    </xf>
    <xf numFmtId="0" fontId="2" fillId="3" borderId="1" xfId="2" applyFill="1" applyBorder="1" applyAlignment="1" applyProtection="1">
      <alignment horizontal="center" vertical="center" shrinkToFit="1"/>
    </xf>
    <xf numFmtId="0" fontId="2" fillId="3" borderId="1" xfId="2" applyFont="1" applyFill="1" applyBorder="1" applyAlignment="1" applyProtection="1">
      <alignment horizontal="center" vertical="center" wrapText="1" shrinkToFit="1"/>
    </xf>
    <xf numFmtId="0" fontId="2" fillId="3" borderId="4" xfId="2" applyFill="1" applyBorder="1" applyAlignment="1" applyProtection="1">
      <alignment horizontal="center" vertical="center"/>
    </xf>
    <xf numFmtId="38" fontId="2" fillId="3" borderId="4" xfId="3" applyFill="1" applyBorder="1" applyAlignment="1" applyProtection="1">
      <alignment vertical="center"/>
    </xf>
    <xf numFmtId="38" fontId="2" fillId="2" borderId="4" xfId="3" applyFill="1" applyBorder="1" applyAlignment="1" applyProtection="1">
      <alignment vertical="center"/>
      <protection locked="0"/>
    </xf>
    <xf numFmtId="176" fontId="2" fillId="3" borderId="4" xfId="3" applyNumberFormat="1" applyFill="1" applyBorder="1" applyAlignment="1" applyProtection="1">
      <alignment vertical="center"/>
    </xf>
    <xf numFmtId="38" fontId="2" fillId="3" borderId="6" xfId="3" applyFill="1" applyBorder="1" applyAlignment="1" applyProtection="1">
      <alignment vertical="center"/>
    </xf>
    <xf numFmtId="38" fontId="2" fillId="3" borderId="1" xfId="3" applyFill="1" applyBorder="1" applyAlignment="1" applyProtection="1">
      <alignment vertical="center"/>
    </xf>
    <xf numFmtId="176" fontId="2" fillId="3" borderId="6" xfId="3" applyNumberFormat="1" applyFill="1" applyBorder="1" applyAlignment="1" applyProtection="1">
      <alignment vertical="center"/>
    </xf>
    <xf numFmtId="38" fontId="2" fillId="4" borderId="1" xfId="3" applyFill="1" applyBorder="1" applyAlignment="1" applyProtection="1">
      <alignment vertical="center"/>
    </xf>
    <xf numFmtId="38" fontId="2" fillId="2" borderId="1" xfId="3" applyFill="1" applyBorder="1" applyAlignment="1" applyProtection="1">
      <alignment vertical="center"/>
      <protection locked="0"/>
    </xf>
    <xf numFmtId="176" fontId="2" fillId="3" borderId="1" xfId="3" applyNumberFormat="1" applyFill="1" applyBorder="1" applyAlignment="1" applyProtection="1">
      <alignment vertical="center"/>
    </xf>
    <xf numFmtId="38" fontId="2" fillId="3" borderId="3" xfId="3" applyFill="1" applyBorder="1" applyAlignment="1" applyProtection="1">
      <alignment vertical="center"/>
    </xf>
    <xf numFmtId="38" fontId="2" fillId="4" borderId="4" xfId="3" applyFill="1" applyBorder="1" applyAlignment="1" applyProtection="1">
      <alignment vertical="center"/>
    </xf>
    <xf numFmtId="38" fontId="2" fillId="3" borderId="1" xfId="3" applyFont="1" applyFill="1" applyBorder="1" applyAlignment="1" applyProtection="1">
      <alignment vertical="center"/>
    </xf>
    <xf numFmtId="38" fontId="2" fillId="3" borderId="1" xfId="2" applyNumberFormat="1" applyFill="1" applyBorder="1" applyAlignment="1" applyProtection="1">
      <alignment vertical="center"/>
    </xf>
    <xf numFmtId="0" fontId="2" fillId="3" borderId="0" xfId="2" applyFill="1" applyBorder="1" applyAlignment="1" applyProtection="1">
      <alignment vertical="center"/>
    </xf>
    <xf numFmtId="0" fontId="2" fillId="3" borderId="8" xfId="2" applyFill="1" applyBorder="1" applyAlignment="1" applyProtection="1">
      <alignment vertical="center"/>
    </xf>
    <xf numFmtId="0" fontId="2" fillId="3" borderId="10" xfId="2" applyFill="1" applyBorder="1" applyAlignment="1" applyProtection="1">
      <alignment vertical="center"/>
    </xf>
    <xf numFmtId="0" fontId="2" fillId="3" borderId="2" xfId="2" applyFill="1" applyBorder="1" applyAlignment="1" applyProtection="1">
      <alignment horizontal="center" vertical="center"/>
    </xf>
    <xf numFmtId="0" fontId="2" fillId="3" borderId="34" xfId="2" applyFill="1" applyBorder="1" applyAlignment="1" applyProtection="1">
      <alignment horizontal="center" vertical="center"/>
    </xf>
    <xf numFmtId="0" fontId="7" fillId="3" borderId="7" xfId="2" applyFont="1" applyFill="1" applyBorder="1" applyAlignment="1" applyProtection="1">
      <alignment horizontal="center"/>
    </xf>
    <xf numFmtId="0" fontId="7" fillId="3" borderId="7" xfId="2" applyFont="1" applyFill="1" applyBorder="1" applyAlignment="1" applyProtection="1"/>
    <xf numFmtId="0" fontId="2" fillId="2" borderId="36" xfId="2" applyNumberFormat="1" applyFill="1" applyBorder="1" applyAlignment="1" applyProtection="1">
      <alignment horizontal="center" vertical="center"/>
      <protection locked="0"/>
    </xf>
    <xf numFmtId="0" fontId="2" fillId="3" borderId="39" xfId="2" applyFill="1" applyBorder="1" applyAlignment="1" applyProtection="1">
      <alignment horizontal="center" vertical="center"/>
      <protection locked="0"/>
    </xf>
    <xf numFmtId="177" fontId="9" fillId="3" borderId="0" xfId="2" applyNumberFormat="1" applyFont="1" applyFill="1" applyBorder="1" applyAlignment="1" applyProtection="1">
      <alignment horizontal="left" wrapText="1"/>
    </xf>
    <xf numFmtId="0" fontId="9" fillId="3" borderId="0" xfId="2" applyFont="1" applyFill="1" applyBorder="1" applyAlignment="1" applyProtection="1">
      <alignment horizontal="left" wrapText="1"/>
    </xf>
    <xf numFmtId="178" fontId="2" fillId="2" borderId="19" xfId="2" applyNumberFormat="1" applyFill="1" applyBorder="1" applyAlignment="1" applyProtection="1">
      <alignment horizontal="center" vertical="center"/>
      <protection locked="0"/>
    </xf>
    <xf numFmtId="0" fontId="9" fillId="3" borderId="0" xfId="2" applyFont="1" applyFill="1" applyBorder="1" applyAlignment="1" applyProtection="1">
      <alignment horizontal="center" vertical="center"/>
    </xf>
    <xf numFmtId="0" fontId="2" fillId="3" borderId="13" xfId="2" applyFill="1" applyBorder="1" applyAlignment="1" applyProtection="1">
      <alignment horizontal="center"/>
    </xf>
    <xf numFmtId="0" fontId="2" fillId="3" borderId="9" xfId="2" applyFill="1" applyBorder="1" applyAlignment="1" applyProtection="1">
      <alignment horizontal="center"/>
    </xf>
    <xf numFmtId="0" fontId="2" fillId="3" borderId="10" xfId="2" applyFill="1" applyBorder="1" applyAlignment="1" applyProtection="1">
      <alignment horizontal="center"/>
    </xf>
    <xf numFmtId="0" fontId="2" fillId="3" borderId="17" xfId="2" applyFill="1" applyBorder="1" applyAlignment="1" applyProtection="1">
      <alignment horizontal="center" vertical="center"/>
    </xf>
    <xf numFmtId="0" fontId="2" fillId="3" borderId="19" xfId="2" applyFill="1" applyBorder="1" applyAlignment="1" applyProtection="1">
      <alignment horizontal="center" vertical="center"/>
    </xf>
    <xf numFmtId="0" fontId="2" fillId="3" borderId="15" xfId="2" applyFill="1" applyBorder="1" applyAlignment="1" applyProtection="1">
      <alignment horizontal="center" vertical="center"/>
    </xf>
    <xf numFmtId="0" fontId="2" fillId="3" borderId="6" xfId="2" applyFill="1" applyBorder="1" applyAlignment="1" applyProtection="1">
      <alignment horizontal="center" vertical="center"/>
    </xf>
    <xf numFmtId="0" fontId="2" fillId="3" borderId="2" xfId="2" applyFont="1" applyFill="1" applyBorder="1" applyAlignment="1" applyProtection="1">
      <alignment horizontal="center" vertical="center"/>
    </xf>
    <xf numFmtId="0" fontId="2" fillId="3" borderId="3" xfId="2" applyFont="1" applyFill="1" applyBorder="1" applyAlignment="1" applyProtection="1">
      <alignment horizontal="center" vertical="center"/>
    </xf>
    <xf numFmtId="0" fontId="2" fillId="3" borderId="5" xfId="2" applyFill="1" applyBorder="1" applyAlignment="1" applyProtection="1">
      <alignment horizontal="center" vertical="center"/>
    </xf>
    <xf numFmtId="0" fontId="2" fillId="3" borderId="3" xfId="2" applyFill="1" applyBorder="1" applyAlignment="1" applyProtection="1">
      <alignment horizontal="center" vertical="center"/>
    </xf>
    <xf numFmtId="0" fontId="2" fillId="3" borderId="20" xfId="2" applyFill="1" applyBorder="1" applyAlignment="1" applyProtection="1">
      <alignment horizontal="center" vertical="center"/>
    </xf>
    <xf numFmtId="0" fontId="2" fillId="3" borderId="18" xfId="2" applyFill="1" applyBorder="1" applyAlignment="1" applyProtection="1">
      <alignment horizontal="center" vertical="center"/>
    </xf>
    <xf numFmtId="0" fontId="2" fillId="3" borderId="21" xfId="2" applyFill="1" applyBorder="1" applyAlignment="1" applyProtection="1">
      <alignment horizontal="center" vertical="center"/>
    </xf>
    <xf numFmtId="0" fontId="2" fillId="3" borderId="34" xfId="2" applyFill="1" applyBorder="1" applyAlignment="1" applyProtection="1">
      <alignment horizontal="center" vertical="center"/>
    </xf>
    <xf numFmtId="0" fontId="2" fillId="3" borderId="35" xfId="2" applyFill="1" applyBorder="1" applyAlignment="1" applyProtection="1">
      <alignment horizontal="center" vertical="center"/>
    </xf>
    <xf numFmtId="0" fontId="2" fillId="3" borderId="24" xfId="2" applyFill="1" applyBorder="1" applyAlignment="1" applyProtection="1">
      <alignment horizontal="center"/>
    </xf>
    <xf numFmtId="0" fontId="2" fillId="3" borderId="32" xfId="2" applyFill="1" applyBorder="1" applyAlignment="1" applyProtection="1">
      <alignment horizontal="center"/>
    </xf>
    <xf numFmtId="0" fontId="2" fillId="3" borderId="23" xfId="2" applyFill="1" applyBorder="1" applyAlignment="1" applyProtection="1">
      <alignment horizontal="center"/>
    </xf>
    <xf numFmtId="0" fontId="2" fillId="3" borderId="26" xfId="2" applyFill="1" applyBorder="1" applyAlignment="1" applyProtection="1">
      <alignment horizontal="center"/>
    </xf>
    <xf numFmtId="0" fontId="2" fillId="3" borderId="27" xfId="2" applyFill="1" applyBorder="1" applyAlignment="1" applyProtection="1">
      <alignment horizontal="center"/>
    </xf>
    <xf numFmtId="0" fontId="2" fillId="2" borderId="15" xfId="2" applyFill="1" applyBorder="1" applyAlignment="1" applyProtection="1">
      <alignment horizontal="center" vertical="center"/>
      <protection locked="0"/>
    </xf>
    <xf numFmtId="0" fontId="2" fillId="2" borderId="5" xfId="2" applyFill="1" applyBorder="1" applyAlignment="1" applyProtection="1">
      <alignment horizontal="center" vertical="center"/>
      <protection locked="0"/>
    </xf>
    <xf numFmtId="0" fontId="2" fillId="2" borderId="3" xfId="2" applyFill="1" applyBorder="1" applyAlignment="1" applyProtection="1">
      <alignment horizontal="center" vertical="center"/>
      <protection locked="0"/>
    </xf>
    <xf numFmtId="0" fontId="2" fillId="3" borderId="2" xfId="2" applyFill="1" applyBorder="1" applyAlignment="1" applyProtection="1">
      <alignment horizontal="center" vertical="center"/>
    </xf>
    <xf numFmtId="0" fontId="2" fillId="3" borderId="6" xfId="2" applyFont="1" applyFill="1" applyBorder="1" applyAlignment="1" applyProtection="1">
      <alignment horizontal="center" vertical="center"/>
    </xf>
    <xf numFmtId="0" fontId="2" fillId="3" borderId="5" xfId="2" applyFont="1" applyFill="1" applyBorder="1" applyAlignment="1" applyProtection="1">
      <alignment horizontal="center" vertical="center"/>
    </xf>
    <xf numFmtId="0" fontId="2" fillId="3" borderId="39" xfId="2" applyFill="1" applyBorder="1" applyAlignment="1" applyProtection="1">
      <alignment horizontal="center" vertical="center"/>
    </xf>
    <xf numFmtId="0" fontId="2" fillId="3" borderId="37" xfId="2" applyFill="1" applyBorder="1" applyAlignment="1" applyProtection="1">
      <alignment horizontal="center" vertical="center"/>
    </xf>
    <xf numFmtId="0" fontId="2" fillId="3" borderId="31" xfId="2" applyFill="1" applyBorder="1" applyAlignment="1" applyProtection="1">
      <alignment horizontal="center" vertical="center"/>
    </xf>
    <xf numFmtId="0" fontId="2" fillId="3" borderId="38" xfId="2" applyFill="1" applyBorder="1" applyAlignment="1" applyProtection="1">
      <alignment horizontal="center" vertical="center"/>
    </xf>
    <xf numFmtId="0" fontId="7" fillId="3" borderId="0" xfId="2" applyFont="1" applyFill="1" applyBorder="1" applyAlignment="1" applyProtection="1">
      <alignment horizont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8241-CC4D-48E3-A362-5A6459905D2B}">
  <sheetPr transitionEvaluation="1">
    <pageSetUpPr fitToPage="1"/>
  </sheetPr>
  <dimension ref="A1:WVW142"/>
  <sheetViews>
    <sheetView tabSelected="1" zoomScale="85" zoomScaleNormal="85" zoomScaleSheetLayoutView="80" workbookViewId="0">
      <selection activeCell="F14" sqref="F14"/>
    </sheetView>
  </sheetViews>
  <sheetFormatPr defaultColWidth="0" defaultRowHeight="0" customHeight="1" zeroHeight="1" x14ac:dyDescent="0.15"/>
  <cols>
    <col min="1" max="1" width="2.5" style="18" customWidth="1"/>
    <col min="2" max="2" width="6.25" style="8" customWidth="1"/>
    <col min="3" max="3" width="10.25" style="7" bestFit="1" customWidth="1"/>
    <col min="4" max="4" width="8.5" style="7" customWidth="1"/>
    <col min="5" max="5" width="7.125" style="7" customWidth="1"/>
    <col min="6" max="6" width="10.625" style="7" bestFit="1" customWidth="1"/>
    <col min="7" max="11" width="11.875" style="8" customWidth="1"/>
    <col min="12" max="12" width="13" style="8" bestFit="1" customWidth="1"/>
    <col min="13" max="13" width="2.5" style="30" customWidth="1"/>
    <col min="14" max="14" width="0.125" style="19" customWidth="1"/>
    <col min="15" max="15" width="17.625" style="19" hidden="1"/>
    <col min="16" max="16" width="4.875" style="19" hidden="1"/>
    <col min="17" max="17" width="23" style="19" hidden="1"/>
    <col min="18" max="18" width="13.875" style="20" hidden="1"/>
    <col min="19" max="20" width="11.875" style="20" hidden="1"/>
    <col min="21" max="259" width="11.875" style="6" hidden="1"/>
    <col min="260" max="260" width="10.25" style="6" hidden="1"/>
    <col min="261" max="261" width="3.875" style="6" hidden="1"/>
    <col min="262" max="262" width="4.375" style="6" hidden="1"/>
    <col min="263" max="263" width="10.625" style="6" hidden="1"/>
    <col min="264" max="268" width="11.875" style="6" hidden="1"/>
    <col min="269" max="269" width="13" style="6" hidden="1"/>
    <col min="270" max="270" width="2.625" style="6" hidden="1"/>
    <col min="271" max="271" width="4.875" style="6" hidden="1"/>
    <col min="272" max="515" width="11.875" style="6" hidden="1"/>
    <col min="516" max="516" width="10.25" style="6" hidden="1"/>
    <col min="517" max="517" width="3.875" style="6" hidden="1"/>
    <col min="518" max="518" width="4.375" style="6" hidden="1"/>
    <col min="519" max="519" width="10.625" style="6" hidden="1"/>
    <col min="520" max="524" width="11.875" style="6" hidden="1"/>
    <col min="525" max="525" width="13" style="6" hidden="1"/>
    <col min="526" max="526" width="2.625" style="6" hidden="1"/>
    <col min="527" max="527" width="4.875" style="6" hidden="1"/>
    <col min="528" max="771" width="11.875" style="6" hidden="1"/>
    <col min="772" max="772" width="10.25" style="6" hidden="1"/>
    <col min="773" max="773" width="3.875" style="6" hidden="1"/>
    <col min="774" max="774" width="4.375" style="6" hidden="1"/>
    <col min="775" max="775" width="10.625" style="6" hidden="1"/>
    <col min="776" max="780" width="11.875" style="6" hidden="1"/>
    <col min="781" max="781" width="13" style="6" hidden="1"/>
    <col min="782" max="782" width="2.625" style="6" hidden="1"/>
    <col min="783" max="783" width="4.875" style="6" hidden="1"/>
    <col min="784" max="1027" width="11.875" style="6" hidden="1"/>
    <col min="1028" max="1028" width="10.25" style="6" hidden="1"/>
    <col min="1029" max="1029" width="3.875" style="6" hidden="1"/>
    <col min="1030" max="1030" width="4.375" style="6" hidden="1"/>
    <col min="1031" max="1031" width="10.625" style="6" hidden="1"/>
    <col min="1032" max="1036" width="11.875" style="6" hidden="1"/>
    <col min="1037" max="1037" width="13" style="6" hidden="1"/>
    <col min="1038" max="1038" width="2.625" style="6" hidden="1"/>
    <col min="1039" max="1039" width="4.875" style="6" hidden="1"/>
    <col min="1040" max="1283" width="11.875" style="6" hidden="1"/>
    <col min="1284" max="1284" width="10.25" style="6" hidden="1"/>
    <col min="1285" max="1285" width="3.875" style="6" hidden="1"/>
    <col min="1286" max="1286" width="4.375" style="6" hidden="1"/>
    <col min="1287" max="1287" width="10.625" style="6" hidden="1"/>
    <col min="1288" max="1292" width="11.875" style="6" hidden="1"/>
    <col min="1293" max="1293" width="13" style="6" hidden="1"/>
    <col min="1294" max="1294" width="2.625" style="6" hidden="1"/>
    <col min="1295" max="1295" width="4.875" style="6" hidden="1"/>
    <col min="1296" max="1539" width="11.875" style="6" hidden="1"/>
    <col min="1540" max="1540" width="10.25" style="6" hidden="1"/>
    <col min="1541" max="1541" width="3.875" style="6" hidden="1"/>
    <col min="1542" max="1542" width="4.375" style="6" hidden="1"/>
    <col min="1543" max="1543" width="10.625" style="6" hidden="1"/>
    <col min="1544" max="1548" width="11.875" style="6" hidden="1"/>
    <col min="1549" max="1549" width="13" style="6" hidden="1"/>
    <col min="1550" max="1550" width="2.625" style="6" hidden="1"/>
    <col min="1551" max="1551" width="4.875" style="6" hidden="1"/>
    <col min="1552" max="1795" width="11.875" style="6" hidden="1"/>
    <col min="1796" max="1796" width="10.25" style="6" hidden="1"/>
    <col min="1797" max="1797" width="3.875" style="6" hidden="1"/>
    <col min="1798" max="1798" width="4.375" style="6" hidden="1"/>
    <col min="1799" max="1799" width="10.625" style="6" hidden="1"/>
    <col min="1800" max="1804" width="11.875" style="6" hidden="1"/>
    <col min="1805" max="1805" width="13" style="6" hidden="1"/>
    <col min="1806" max="1806" width="2.625" style="6" hidden="1"/>
    <col min="1807" max="1807" width="4.875" style="6" hidden="1"/>
    <col min="1808" max="2051" width="11.875" style="6" hidden="1"/>
    <col min="2052" max="2052" width="10.25" style="6" hidden="1"/>
    <col min="2053" max="2053" width="3.875" style="6" hidden="1"/>
    <col min="2054" max="2054" width="4.375" style="6" hidden="1"/>
    <col min="2055" max="2055" width="10.625" style="6" hidden="1"/>
    <col min="2056" max="2060" width="11.875" style="6" hidden="1"/>
    <col min="2061" max="2061" width="13" style="6" hidden="1"/>
    <col min="2062" max="2062" width="2.625" style="6" hidden="1"/>
    <col min="2063" max="2063" width="4.875" style="6" hidden="1"/>
    <col min="2064" max="2307" width="11.875" style="6" hidden="1"/>
    <col min="2308" max="2308" width="10.25" style="6" hidden="1"/>
    <col min="2309" max="2309" width="3.875" style="6" hidden="1"/>
    <col min="2310" max="2310" width="4.375" style="6" hidden="1"/>
    <col min="2311" max="2311" width="10.625" style="6" hidden="1"/>
    <col min="2312" max="2316" width="11.875" style="6" hidden="1"/>
    <col min="2317" max="2317" width="13" style="6" hidden="1"/>
    <col min="2318" max="2318" width="2.625" style="6" hidden="1"/>
    <col min="2319" max="2319" width="4.875" style="6" hidden="1"/>
    <col min="2320" max="2563" width="11.875" style="6" hidden="1"/>
    <col min="2564" max="2564" width="10.25" style="6" hidden="1"/>
    <col min="2565" max="2565" width="3.875" style="6" hidden="1"/>
    <col min="2566" max="2566" width="4.375" style="6" hidden="1"/>
    <col min="2567" max="2567" width="10.625" style="6" hidden="1"/>
    <col min="2568" max="2572" width="11.875" style="6" hidden="1"/>
    <col min="2573" max="2573" width="13" style="6" hidden="1"/>
    <col min="2574" max="2574" width="2.625" style="6" hidden="1"/>
    <col min="2575" max="2575" width="4.875" style="6" hidden="1"/>
    <col min="2576" max="2819" width="11.875" style="6" hidden="1"/>
    <col min="2820" max="2820" width="10.25" style="6" hidden="1"/>
    <col min="2821" max="2821" width="3.875" style="6" hidden="1"/>
    <col min="2822" max="2822" width="4.375" style="6" hidden="1"/>
    <col min="2823" max="2823" width="10.625" style="6" hidden="1"/>
    <col min="2824" max="2828" width="11.875" style="6" hidden="1"/>
    <col min="2829" max="2829" width="13" style="6" hidden="1"/>
    <col min="2830" max="2830" width="2.625" style="6" hidden="1"/>
    <col min="2831" max="2831" width="4.875" style="6" hidden="1"/>
    <col min="2832" max="3075" width="11.875" style="6" hidden="1"/>
    <col min="3076" max="3076" width="10.25" style="6" hidden="1"/>
    <col min="3077" max="3077" width="3.875" style="6" hidden="1"/>
    <col min="3078" max="3078" width="4.375" style="6" hidden="1"/>
    <col min="3079" max="3079" width="10.625" style="6" hidden="1"/>
    <col min="3080" max="3084" width="11.875" style="6" hidden="1"/>
    <col min="3085" max="3085" width="13" style="6" hidden="1"/>
    <col min="3086" max="3086" width="2.625" style="6" hidden="1"/>
    <col min="3087" max="3087" width="4.875" style="6" hidden="1"/>
    <col min="3088" max="3331" width="11.875" style="6" hidden="1"/>
    <col min="3332" max="3332" width="10.25" style="6" hidden="1"/>
    <col min="3333" max="3333" width="3.875" style="6" hidden="1"/>
    <col min="3334" max="3334" width="4.375" style="6" hidden="1"/>
    <col min="3335" max="3335" width="10.625" style="6" hidden="1"/>
    <col min="3336" max="3340" width="11.875" style="6" hidden="1"/>
    <col min="3341" max="3341" width="13" style="6" hidden="1"/>
    <col min="3342" max="3342" width="2.625" style="6" hidden="1"/>
    <col min="3343" max="3343" width="4.875" style="6" hidden="1"/>
    <col min="3344" max="3587" width="11.875" style="6" hidden="1"/>
    <col min="3588" max="3588" width="10.25" style="6" hidden="1"/>
    <col min="3589" max="3589" width="3.875" style="6" hidden="1"/>
    <col min="3590" max="3590" width="4.375" style="6" hidden="1"/>
    <col min="3591" max="3591" width="10.625" style="6" hidden="1"/>
    <col min="3592" max="3596" width="11.875" style="6" hidden="1"/>
    <col min="3597" max="3597" width="13" style="6" hidden="1"/>
    <col min="3598" max="3598" width="2.625" style="6" hidden="1"/>
    <col min="3599" max="3599" width="4.875" style="6" hidden="1"/>
    <col min="3600" max="3843" width="11.875" style="6" hidden="1"/>
    <col min="3844" max="3844" width="10.25" style="6" hidden="1"/>
    <col min="3845" max="3845" width="3.875" style="6" hidden="1"/>
    <col min="3846" max="3846" width="4.375" style="6" hidden="1"/>
    <col min="3847" max="3847" width="10.625" style="6" hidden="1"/>
    <col min="3848" max="3852" width="11.875" style="6" hidden="1"/>
    <col min="3853" max="3853" width="13" style="6" hidden="1"/>
    <col min="3854" max="3854" width="2.625" style="6" hidden="1"/>
    <col min="3855" max="3855" width="4.875" style="6" hidden="1"/>
    <col min="3856" max="4099" width="11.875" style="6" hidden="1"/>
    <col min="4100" max="4100" width="10.25" style="6" hidden="1"/>
    <col min="4101" max="4101" width="3.875" style="6" hidden="1"/>
    <col min="4102" max="4102" width="4.375" style="6" hidden="1"/>
    <col min="4103" max="4103" width="10.625" style="6" hidden="1"/>
    <col min="4104" max="4108" width="11.875" style="6" hidden="1"/>
    <col min="4109" max="4109" width="13" style="6" hidden="1"/>
    <col min="4110" max="4110" width="2.625" style="6" hidden="1"/>
    <col min="4111" max="4111" width="4.875" style="6" hidden="1"/>
    <col min="4112" max="4355" width="11.875" style="6" hidden="1"/>
    <col min="4356" max="4356" width="10.25" style="6" hidden="1"/>
    <col min="4357" max="4357" width="3.875" style="6" hidden="1"/>
    <col min="4358" max="4358" width="4.375" style="6" hidden="1"/>
    <col min="4359" max="4359" width="10.625" style="6" hidden="1"/>
    <col min="4360" max="4364" width="11.875" style="6" hidden="1"/>
    <col min="4365" max="4365" width="13" style="6" hidden="1"/>
    <col min="4366" max="4366" width="2.625" style="6" hidden="1"/>
    <col min="4367" max="4367" width="4.875" style="6" hidden="1"/>
    <col min="4368" max="4611" width="11.875" style="6" hidden="1"/>
    <col min="4612" max="4612" width="10.25" style="6" hidden="1"/>
    <col min="4613" max="4613" width="3.875" style="6" hidden="1"/>
    <col min="4614" max="4614" width="4.375" style="6" hidden="1"/>
    <col min="4615" max="4615" width="10.625" style="6" hidden="1"/>
    <col min="4616" max="4620" width="11.875" style="6" hidden="1"/>
    <col min="4621" max="4621" width="13" style="6" hidden="1"/>
    <col min="4622" max="4622" width="2.625" style="6" hidden="1"/>
    <col min="4623" max="4623" width="4.875" style="6" hidden="1"/>
    <col min="4624" max="4867" width="11.875" style="6" hidden="1"/>
    <col min="4868" max="4868" width="10.25" style="6" hidden="1"/>
    <col min="4869" max="4869" width="3.875" style="6" hidden="1"/>
    <col min="4870" max="4870" width="4.375" style="6" hidden="1"/>
    <col min="4871" max="4871" width="10.625" style="6" hidden="1"/>
    <col min="4872" max="4876" width="11.875" style="6" hidden="1"/>
    <col min="4877" max="4877" width="13" style="6" hidden="1"/>
    <col min="4878" max="4878" width="2.625" style="6" hidden="1"/>
    <col min="4879" max="4879" width="4.875" style="6" hidden="1"/>
    <col min="4880" max="5123" width="11.875" style="6" hidden="1"/>
    <col min="5124" max="5124" width="10.25" style="6" hidden="1"/>
    <col min="5125" max="5125" width="3.875" style="6" hidden="1"/>
    <col min="5126" max="5126" width="4.375" style="6" hidden="1"/>
    <col min="5127" max="5127" width="10.625" style="6" hidden="1"/>
    <col min="5128" max="5132" width="11.875" style="6" hidden="1"/>
    <col min="5133" max="5133" width="13" style="6" hidden="1"/>
    <col min="5134" max="5134" width="2.625" style="6" hidden="1"/>
    <col min="5135" max="5135" width="4.875" style="6" hidden="1"/>
    <col min="5136" max="5379" width="11.875" style="6" hidden="1"/>
    <col min="5380" max="5380" width="10.25" style="6" hidden="1"/>
    <col min="5381" max="5381" width="3.875" style="6" hidden="1"/>
    <col min="5382" max="5382" width="4.375" style="6" hidden="1"/>
    <col min="5383" max="5383" width="10.625" style="6" hidden="1"/>
    <col min="5384" max="5388" width="11.875" style="6" hidden="1"/>
    <col min="5389" max="5389" width="13" style="6" hidden="1"/>
    <col min="5390" max="5390" width="2.625" style="6" hidden="1"/>
    <col min="5391" max="5391" width="4.875" style="6" hidden="1"/>
    <col min="5392" max="5635" width="11.875" style="6" hidden="1"/>
    <col min="5636" max="5636" width="10.25" style="6" hidden="1"/>
    <col min="5637" max="5637" width="3.875" style="6" hidden="1"/>
    <col min="5638" max="5638" width="4.375" style="6" hidden="1"/>
    <col min="5639" max="5639" width="10.625" style="6" hidden="1"/>
    <col min="5640" max="5644" width="11.875" style="6" hidden="1"/>
    <col min="5645" max="5645" width="13" style="6" hidden="1"/>
    <col min="5646" max="5646" width="2.625" style="6" hidden="1"/>
    <col min="5647" max="5647" width="4.875" style="6" hidden="1"/>
    <col min="5648" max="5891" width="11.875" style="6" hidden="1"/>
    <col min="5892" max="5892" width="10.25" style="6" hidden="1"/>
    <col min="5893" max="5893" width="3.875" style="6" hidden="1"/>
    <col min="5894" max="5894" width="4.375" style="6" hidden="1"/>
    <col min="5895" max="5895" width="10.625" style="6" hidden="1"/>
    <col min="5896" max="5900" width="11.875" style="6" hidden="1"/>
    <col min="5901" max="5901" width="13" style="6" hidden="1"/>
    <col min="5902" max="5902" width="2.625" style="6" hidden="1"/>
    <col min="5903" max="5903" width="4.875" style="6" hidden="1"/>
    <col min="5904" max="6147" width="11.875" style="6" hidden="1"/>
    <col min="6148" max="6148" width="10.25" style="6" hidden="1"/>
    <col min="6149" max="6149" width="3.875" style="6" hidden="1"/>
    <col min="6150" max="6150" width="4.375" style="6" hidden="1"/>
    <col min="6151" max="6151" width="10.625" style="6" hidden="1"/>
    <col min="6152" max="6156" width="11.875" style="6" hidden="1"/>
    <col min="6157" max="6157" width="13" style="6" hidden="1"/>
    <col min="6158" max="6158" width="2.625" style="6" hidden="1"/>
    <col min="6159" max="6159" width="4.875" style="6" hidden="1"/>
    <col min="6160" max="6403" width="11.875" style="6" hidden="1"/>
    <col min="6404" max="6404" width="10.25" style="6" hidden="1"/>
    <col min="6405" max="6405" width="3.875" style="6" hidden="1"/>
    <col min="6406" max="6406" width="4.375" style="6" hidden="1"/>
    <col min="6407" max="6407" width="10.625" style="6" hidden="1"/>
    <col min="6408" max="6412" width="11.875" style="6" hidden="1"/>
    <col min="6413" max="6413" width="13" style="6" hidden="1"/>
    <col min="6414" max="6414" width="2.625" style="6" hidden="1"/>
    <col min="6415" max="6415" width="4.875" style="6" hidden="1"/>
    <col min="6416" max="6659" width="11.875" style="6" hidden="1"/>
    <col min="6660" max="6660" width="10.25" style="6" hidden="1"/>
    <col min="6661" max="6661" width="3.875" style="6" hidden="1"/>
    <col min="6662" max="6662" width="4.375" style="6" hidden="1"/>
    <col min="6663" max="6663" width="10.625" style="6" hidden="1"/>
    <col min="6664" max="6668" width="11.875" style="6" hidden="1"/>
    <col min="6669" max="6669" width="13" style="6" hidden="1"/>
    <col min="6670" max="6670" width="2.625" style="6" hidden="1"/>
    <col min="6671" max="6671" width="4.875" style="6" hidden="1"/>
    <col min="6672" max="6915" width="11.875" style="6" hidden="1"/>
    <col min="6916" max="6916" width="10.25" style="6" hidden="1"/>
    <col min="6917" max="6917" width="3.875" style="6" hidden="1"/>
    <col min="6918" max="6918" width="4.375" style="6" hidden="1"/>
    <col min="6919" max="6919" width="10.625" style="6" hidden="1"/>
    <col min="6920" max="6924" width="11.875" style="6" hidden="1"/>
    <col min="6925" max="6925" width="13" style="6" hidden="1"/>
    <col min="6926" max="6926" width="2.625" style="6" hidden="1"/>
    <col min="6927" max="6927" width="4.875" style="6" hidden="1"/>
    <col min="6928" max="7171" width="11.875" style="6" hidden="1"/>
    <col min="7172" max="7172" width="10.25" style="6" hidden="1"/>
    <col min="7173" max="7173" width="3.875" style="6" hidden="1"/>
    <col min="7174" max="7174" width="4.375" style="6" hidden="1"/>
    <col min="7175" max="7175" width="10.625" style="6" hidden="1"/>
    <col min="7176" max="7180" width="11.875" style="6" hidden="1"/>
    <col min="7181" max="7181" width="13" style="6" hidden="1"/>
    <col min="7182" max="7182" width="2.625" style="6" hidden="1"/>
    <col min="7183" max="7183" width="4.875" style="6" hidden="1"/>
    <col min="7184" max="7427" width="11.875" style="6" hidden="1"/>
    <col min="7428" max="7428" width="10.25" style="6" hidden="1"/>
    <col min="7429" max="7429" width="3.875" style="6" hidden="1"/>
    <col min="7430" max="7430" width="4.375" style="6" hidden="1"/>
    <col min="7431" max="7431" width="10.625" style="6" hidden="1"/>
    <col min="7432" max="7436" width="11.875" style="6" hidden="1"/>
    <col min="7437" max="7437" width="13" style="6" hidden="1"/>
    <col min="7438" max="7438" width="2.625" style="6" hidden="1"/>
    <col min="7439" max="7439" width="4.875" style="6" hidden="1"/>
    <col min="7440" max="7683" width="11.875" style="6" hidden="1"/>
    <col min="7684" max="7684" width="10.25" style="6" hidden="1"/>
    <col min="7685" max="7685" width="3.875" style="6" hidden="1"/>
    <col min="7686" max="7686" width="4.375" style="6" hidden="1"/>
    <col min="7687" max="7687" width="10.625" style="6" hidden="1"/>
    <col min="7688" max="7692" width="11.875" style="6" hidden="1"/>
    <col min="7693" max="7693" width="13" style="6" hidden="1"/>
    <col min="7694" max="7694" width="2.625" style="6" hidden="1"/>
    <col min="7695" max="7695" width="4.875" style="6" hidden="1"/>
    <col min="7696" max="7939" width="11.875" style="6" hidden="1"/>
    <col min="7940" max="7940" width="10.25" style="6" hidden="1"/>
    <col min="7941" max="7941" width="3.875" style="6" hidden="1"/>
    <col min="7942" max="7942" width="4.375" style="6" hidden="1"/>
    <col min="7943" max="7943" width="10.625" style="6" hidden="1"/>
    <col min="7944" max="7948" width="11.875" style="6" hidden="1"/>
    <col min="7949" max="7949" width="13" style="6" hidden="1"/>
    <col min="7950" max="7950" width="2.625" style="6" hidden="1"/>
    <col min="7951" max="7951" width="4.875" style="6" hidden="1"/>
    <col min="7952" max="8195" width="11.875" style="6" hidden="1"/>
    <col min="8196" max="8196" width="10.25" style="6" hidden="1"/>
    <col min="8197" max="8197" width="3.875" style="6" hidden="1"/>
    <col min="8198" max="8198" width="4.375" style="6" hidden="1"/>
    <col min="8199" max="8199" width="10.625" style="6" hidden="1"/>
    <col min="8200" max="8204" width="11.875" style="6" hidden="1"/>
    <col min="8205" max="8205" width="13" style="6" hidden="1"/>
    <col min="8206" max="8206" width="2.625" style="6" hidden="1"/>
    <col min="8207" max="8207" width="4.875" style="6" hidden="1"/>
    <col min="8208" max="8451" width="11.875" style="6" hidden="1"/>
    <col min="8452" max="8452" width="10.25" style="6" hidden="1"/>
    <col min="8453" max="8453" width="3.875" style="6" hidden="1"/>
    <col min="8454" max="8454" width="4.375" style="6" hidden="1"/>
    <col min="8455" max="8455" width="10.625" style="6" hidden="1"/>
    <col min="8456" max="8460" width="11.875" style="6" hidden="1"/>
    <col min="8461" max="8461" width="13" style="6" hidden="1"/>
    <col min="8462" max="8462" width="2.625" style="6" hidden="1"/>
    <col min="8463" max="8463" width="4.875" style="6" hidden="1"/>
    <col min="8464" max="8707" width="11.875" style="6" hidden="1"/>
    <col min="8708" max="8708" width="10.25" style="6" hidden="1"/>
    <col min="8709" max="8709" width="3.875" style="6" hidden="1"/>
    <col min="8710" max="8710" width="4.375" style="6" hidden="1"/>
    <col min="8711" max="8711" width="10.625" style="6" hidden="1"/>
    <col min="8712" max="8716" width="11.875" style="6" hidden="1"/>
    <col min="8717" max="8717" width="13" style="6" hidden="1"/>
    <col min="8718" max="8718" width="2.625" style="6" hidden="1"/>
    <col min="8719" max="8719" width="4.875" style="6" hidden="1"/>
    <col min="8720" max="8963" width="11.875" style="6" hidden="1"/>
    <col min="8964" max="8964" width="10.25" style="6" hidden="1"/>
    <col min="8965" max="8965" width="3.875" style="6" hidden="1"/>
    <col min="8966" max="8966" width="4.375" style="6" hidden="1"/>
    <col min="8967" max="8967" width="10.625" style="6" hidden="1"/>
    <col min="8968" max="8972" width="11.875" style="6" hidden="1"/>
    <col min="8973" max="8973" width="13" style="6" hidden="1"/>
    <col min="8974" max="8974" width="2.625" style="6" hidden="1"/>
    <col min="8975" max="8975" width="4.875" style="6" hidden="1"/>
    <col min="8976" max="9219" width="11.875" style="6" hidden="1"/>
    <col min="9220" max="9220" width="10.25" style="6" hidden="1"/>
    <col min="9221" max="9221" width="3.875" style="6" hidden="1"/>
    <col min="9222" max="9222" width="4.375" style="6" hidden="1"/>
    <col min="9223" max="9223" width="10.625" style="6" hidden="1"/>
    <col min="9224" max="9228" width="11.875" style="6" hidden="1"/>
    <col min="9229" max="9229" width="13" style="6" hidden="1"/>
    <col min="9230" max="9230" width="2.625" style="6" hidden="1"/>
    <col min="9231" max="9231" width="4.875" style="6" hidden="1"/>
    <col min="9232" max="9475" width="11.875" style="6" hidden="1"/>
    <col min="9476" max="9476" width="10.25" style="6" hidden="1"/>
    <col min="9477" max="9477" width="3.875" style="6" hidden="1"/>
    <col min="9478" max="9478" width="4.375" style="6" hidden="1"/>
    <col min="9479" max="9479" width="10.625" style="6" hidden="1"/>
    <col min="9480" max="9484" width="11.875" style="6" hidden="1"/>
    <col min="9485" max="9485" width="13" style="6" hidden="1"/>
    <col min="9486" max="9486" width="2.625" style="6" hidden="1"/>
    <col min="9487" max="9487" width="4.875" style="6" hidden="1"/>
    <col min="9488" max="9731" width="11.875" style="6" hidden="1"/>
    <col min="9732" max="9732" width="10.25" style="6" hidden="1"/>
    <col min="9733" max="9733" width="3.875" style="6" hidden="1"/>
    <col min="9734" max="9734" width="4.375" style="6" hidden="1"/>
    <col min="9735" max="9735" width="10.625" style="6" hidden="1"/>
    <col min="9736" max="9740" width="11.875" style="6" hidden="1"/>
    <col min="9741" max="9741" width="13" style="6" hidden="1"/>
    <col min="9742" max="9742" width="2.625" style="6" hidden="1"/>
    <col min="9743" max="9743" width="4.875" style="6" hidden="1"/>
    <col min="9744" max="9987" width="11.875" style="6" hidden="1"/>
    <col min="9988" max="9988" width="10.25" style="6" hidden="1"/>
    <col min="9989" max="9989" width="3.875" style="6" hidden="1"/>
    <col min="9990" max="9990" width="4.375" style="6" hidden="1"/>
    <col min="9991" max="9991" width="10.625" style="6" hidden="1"/>
    <col min="9992" max="9996" width="11.875" style="6" hidden="1"/>
    <col min="9997" max="9997" width="13" style="6" hidden="1"/>
    <col min="9998" max="9998" width="2.625" style="6" hidden="1"/>
    <col min="9999" max="9999" width="4.875" style="6" hidden="1"/>
    <col min="10000" max="10243" width="11.875" style="6" hidden="1"/>
    <col min="10244" max="10244" width="10.25" style="6" hidden="1"/>
    <col min="10245" max="10245" width="3.875" style="6" hidden="1"/>
    <col min="10246" max="10246" width="4.375" style="6" hidden="1"/>
    <col min="10247" max="10247" width="10.625" style="6" hidden="1"/>
    <col min="10248" max="10252" width="11.875" style="6" hidden="1"/>
    <col min="10253" max="10253" width="13" style="6" hidden="1"/>
    <col min="10254" max="10254" width="2.625" style="6" hidden="1"/>
    <col min="10255" max="10255" width="4.875" style="6" hidden="1"/>
    <col min="10256" max="10499" width="11.875" style="6" hidden="1"/>
    <col min="10500" max="10500" width="10.25" style="6" hidden="1"/>
    <col min="10501" max="10501" width="3.875" style="6" hidden="1"/>
    <col min="10502" max="10502" width="4.375" style="6" hidden="1"/>
    <col min="10503" max="10503" width="10.625" style="6" hidden="1"/>
    <col min="10504" max="10508" width="11.875" style="6" hidden="1"/>
    <col min="10509" max="10509" width="13" style="6" hidden="1"/>
    <col min="10510" max="10510" width="2.625" style="6" hidden="1"/>
    <col min="10511" max="10511" width="4.875" style="6" hidden="1"/>
    <col min="10512" max="10755" width="11.875" style="6" hidden="1"/>
    <col min="10756" max="10756" width="10.25" style="6" hidden="1"/>
    <col min="10757" max="10757" width="3.875" style="6" hidden="1"/>
    <col min="10758" max="10758" width="4.375" style="6" hidden="1"/>
    <col min="10759" max="10759" width="10.625" style="6" hidden="1"/>
    <col min="10760" max="10764" width="11.875" style="6" hidden="1"/>
    <col min="10765" max="10765" width="13" style="6" hidden="1"/>
    <col min="10766" max="10766" width="2.625" style="6" hidden="1"/>
    <col min="10767" max="10767" width="4.875" style="6" hidden="1"/>
    <col min="10768" max="11011" width="11.875" style="6" hidden="1"/>
    <col min="11012" max="11012" width="10.25" style="6" hidden="1"/>
    <col min="11013" max="11013" width="3.875" style="6" hidden="1"/>
    <col min="11014" max="11014" width="4.375" style="6" hidden="1"/>
    <col min="11015" max="11015" width="10.625" style="6" hidden="1"/>
    <col min="11016" max="11020" width="11.875" style="6" hidden="1"/>
    <col min="11021" max="11021" width="13" style="6" hidden="1"/>
    <col min="11022" max="11022" width="2.625" style="6" hidden="1"/>
    <col min="11023" max="11023" width="4.875" style="6" hidden="1"/>
    <col min="11024" max="11267" width="11.875" style="6" hidden="1"/>
    <col min="11268" max="11268" width="10.25" style="6" hidden="1"/>
    <col min="11269" max="11269" width="3.875" style="6" hidden="1"/>
    <col min="11270" max="11270" width="4.375" style="6" hidden="1"/>
    <col min="11271" max="11271" width="10.625" style="6" hidden="1"/>
    <col min="11272" max="11276" width="11.875" style="6" hidden="1"/>
    <col min="11277" max="11277" width="13" style="6" hidden="1"/>
    <col min="11278" max="11278" width="2.625" style="6" hidden="1"/>
    <col min="11279" max="11279" width="4.875" style="6" hidden="1"/>
    <col min="11280" max="11523" width="11.875" style="6" hidden="1"/>
    <col min="11524" max="11524" width="10.25" style="6" hidden="1"/>
    <col min="11525" max="11525" width="3.875" style="6" hidden="1"/>
    <col min="11526" max="11526" width="4.375" style="6" hidden="1"/>
    <col min="11527" max="11527" width="10.625" style="6" hidden="1"/>
    <col min="11528" max="11532" width="11.875" style="6" hidden="1"/>
    <col min="11533" max="11533" width="13" style="6" hidden="1"/>
    <col min="11534" max="11534" width="2.625" style="6" hidden="1"/>
    <col min="11535" max="11535" width="4.875" style="6" hidden="1"/>
    <col min="11536" max="11779" width="11.875" style="6" hidden="1"/>
    <col min="11780" max="11780" width="10.25" style="6" hidden="1"/>
    <col min="11781" max="11781" width="3.875" style="6" hidden="1"/>
    <col min="11782" max="11782" width="4.375" style="6" hidden="1"/>
    <col min="11783" max="11783" width="10.625" style="6" hidden="1"/>
    <col min="11784" max="11788" width="11.875" style="6" hidden="1"/>
    <col min="11789" max="11789" width="13" style="6" hidden="1"/>
    <col min="11790" max="11790" width="2.625" style="6" hidden="1"/>
    <col min="11791" max="11791" width="4.875" style="6" hidden="1"/>
    <col min="11792" max="12035" width="11.875" style="6" hidden="1"/>
    <col min="12036" max="12036" width="10.25" style="6" hidden="1"/>
    <col min="12037" max="12037" width="3.875" style="6" hidden="1"/>
    <col min="12038" max="12038" width="4.375" style="6" hidden="1"/>
    <col min="12039" max="12039" width="10.625" style="6" hidden="1"/>
    <col min="12040" max="12044" width="11.875" style="6" hidden="1"/>
    <col min="12045" max="12045" width="13" style="6" hidden="1"/>
    <col min="12046" max="12046" width="2.625" style="6" hidden="1"/>
    <col min="12047" max="12047" width="4.875" style="6" hidden="1"/>
    <col min="12048" max="12291" width="11.875" style="6" hidden="1"/>
    <col min="12292" max="12292" width="10.25" style="6" hidden="1"/>
    <col min="12293" max="12293" width="3.875" style="6" hidden="1"/>
    <col min="12294" max="12294" width="4.375" style="6" hidden="1"/>
    <col min="12295" max="12295" width="10.625" style="6" hidden="1"/>
    <col min="12296" max="12300" width="11.875" style="6" hidden="1"/>
    <col min="12301" max="12301" width="13" style="6" hidden="1"/>
    <col min="12302" max="12302" width="2.625" style="6" hidden="1"/>
    <col min="12303" max="12303" width="4.875" style="6" hidden="1"/>
    <col min="12304" max="12547" width="11.875" style="6" hidden="1"/>
    <col min="12548" max="12548" width="10.25" style="6" hidden="1"/>
    <col min="12549" max="12549" width="3.875" style="6" hidden="1"/>
    <col min="12550" max="12550" width="4.375" style="6" hidden="1"/>
    <col min="12551" max="12551" width="10.625" style="6" hidden="1"/>
    <col min="12552" max="12556" width="11.875" style="6" hidden="1"/>
    <col min="12557" max="12557" width="13" style="6" hidden="1"/>
    <col min="12558" max="12558" width="2.625" style="6" hidden="1"/>
    <col min="12559" max="12559" width="4.875" style="6" hidden="1"/>
    <col min="12560" max="12803" width="11.875" style="6" hidden="1"/>
    <col min="12804" max="12804" width="10.25" style="6" hidden="1"/>
    <col min="12805" max="12805" width="3.875" style="6" hidden="1"/>
    <col min="12806" max="12806" width="4.375" style="6" hidden="1"/>
    <col min="12807" max="12807" width="10.625" style="6" hidden="1"/>
    <col min="12808" max="12812" width="11.875" style="6" hidden="1"/>
    <col min="12813" max="12813" width="13" style="6" hidden="1"/>
    <col min="12814" max="12814" width="2.625" style="6" hidden="1"/>
    <col min="12815" max="12815" width="4.875" style="6" hidden="1"/>
    <col min="12816" max="13059" width="11.875" style="6" hidden="1"/>
    <col min="13060" max="13060" width="10.25" style="6" hidden="1"/>
    <col min="13061" max="13061" width="3.875" style="6" hidden="1"/>
    <col min="13062" max="13062" width="4.375" style="6" hidden="1"/>
    <col min="13063" max="13063" width="10.625" style="6" hidden="1"/>
    <col min="13064" max="13068" width="11.875" style="6" hidden="1"/>
    <col min="13069" max="13069" width="13" style="6" hidden="1"/>
    <col min="13070" max="13070" width="2.625" style="6" hidden="1"/>
    <col min="13071" max="13071" width="4.875" style="6" hidden="1"/>
    <col min="13072" max="13315" width="11.875" style="6" hidden="1"/>
    <col min="13316" max="13316" width="10.25" style="6" hidden="1"/>
    <col min="13317" max="13317" width="3.875" style="6" hidden="1"/>
    <col min="13318" max="13318" width="4.375" style="6" hidden="1"/>
    <col min="13319" max="13319" width="10.625" style="6" hidden="1"/>
    <col min="13320" max="13324" width="11.875" style="6" hidden="1"/>
    <col min="13325" max="13325" width="13" style="6" hidden="1"/>
    <col min="13326" max="13326" width="2.625" style="6" hidden="1"/>
    <col min="13327" max="13327" width="4.875" style="6" hidden="1"/>
    <col min="13328" max="13571" width="11.875" style="6" hidden="1"/>
    <col min="13572" max="13572" width="10.25" style="6" hidden="1"/>
    <col min="13573" max="13573" width="3.875" style="6" hidden="1"/>
    <col min="13574" max="13574" width="4.375" style="6" hidden="1"/>
    <col min="13575" max="13575" width="10.625" style="6" hidden="1"/>
    <col min="13576" max="13580" width="11.875" style="6" hidden="1"/>
    <col min="13581" max="13581" width="13" style="6" hidden="1"/>
    <col min="13582" max="13582" width="2.625" style="6" hidden="1"/>
    <col min="13583" max="13583" width="4.875" style="6" hidden="1"/>
    <col min="13584" max="13827" width="11.875" style="6" hidden="1"/>
    <col min="13828" max="13828" width="10.25" style="6" hidden="1"/>
    <col min="13829" max="13829" width="3.875" style="6" hidden="1"/>
    <col min="13830" max="13830" width="4.375" style="6" hidden="1"/>
    <col min="13831" max="13831" width="10.625" style="6" hidden="1"/>
    <col min="13832" max="13836" width="11.875" style="6" hidden="1"/>
    <col min="13837" max="13837" width="13" style="6" hidden="1"/>
    <col min="13838" max="13838" width="2.625" style="6" hidden="1"/>
    <col min="13839" max="13839" width="4.875" style="6" hidden="1"/>
    <col min="13840" max="14083" width="11.875" style="6" hidden="1"/>
    <col min="14084" max="14084" width="10.25" style="6" hidden="1"/>
    <col min="14085" max="14085" width="3.875" style="6" hidden="1"/>
    <col min="14086" max="14086" width="4.375" style="6" hidden="1"/>
    <col min="14087" max="14087" width="10.625" style="6" hidden="1"/>
    <col min="14088" max="14092" width="11.875" style="6" hidden="1"/>
    <col min="14093" max="14093" width="13" style="6" hidden="1"/>
    <col min="14094" max="14094" width="2.625" style="6" hidden="1"/>
    <col min="14095" max="14095" width="4.875" style="6" hidden="1"/>
    <col min="14096" max="14339" width="11.875" style="6" hidden="1"/>
    <col min="14340" max="14340" width="10.25" style="6" hidden="1"/>
    <col min="14341" max="14341" width="3.875" style="6" hidden="1"/>
    <col min="14342" max="14342" width="4.375" style="6" hidden="1"/>
    <col min="14343" max="14343" width="10.625" style="6" hidden="1"/>
    <col min="14344" max="14348" width="11.875" style="6" hidden="1"/>
    <col min="14349" max="14349" width="13" style="6" hidden="1"/>
    <col min="14350" max="14350" width="2.625" style="6" hidden="1"/>
    <col min="14351" max="14351" width="4.875" style="6" hidden="1"/>
    <col min="14352" max="14595" width="11.875" style="6" hidden="1"/>
    <col min="14596" max="14596" width="10.25" style="6" hidden="1"/>
    <col min="14597" max="14597" width="3.875" style="6" hidden="1"/>
    <col min="14598" max="14598" width="4.375" style="6" hidden="1"/>
    <col min="14599" max="14599" width="10.625" style="6" hidden="1"/>
    <col min="14600" max="14604" width="11.875" style="6" hidden="1"/>
    <col min="14605" max="14605" width="13" style="6" hidden="1"/>
    <col min="14606" max="14606" width="2.625" style="6" hidden="1"/>
    <col min="14607" max="14607" width="4.875" style="6" hidden="1"/>
    <col min="14608" max="14851" width="11.875" style="6" hidden="1"/>
    <col min="14852" max="14852" width="10.25" style="6" hidden="1"/>
    <col min="14853" max="14853" width="3.875" style="6" hidden="1"/>
    <col min="14854" max="14854" width="4.375" style="6" hidden="1"/>
    <col min="14855" max="14855" width="10.625" style="6" hidden="1"/>
    <col min="14856" max="14860" width="11.875" style="6" hidden="1"/>
    <col min="14861" max="14861" width="13" style="6" hidden="1"/>
    <col min="14862" max="14862" width="2.625" style="6" hidden="1"/>
    <col min="14863" max="14863" width="4.875" style="6" hidden="1"/>
    <col min="14864" max="15107" width="11.875" style="6" hidden="1"/>
    <col min="15108" max="15108" width="10.25" style="6" hidden="1"/>
    <col min="15109" max="15109" width="3.875" style="6" hidden="1"/>
    <col min="15110" max="15110" width="4.375" style="6" hidden="1"/>
    <col min="15111" max="15111" width="10.625" style="6" hidden="1"/>
    <col min="15112" max="15116" width="11.875" style="6" hidden="1"/>
    <col min="15117" max="15117" width="13" style="6" hidden="1"/>
    <col min="15118" max="15118" width="2.625" style="6" hidden="1"/>
    <col min="15119" max="15119" width="4.875" style="6" hidden="1"/>
    <col min="15120" max="15363" width="11.875" style="6" hidden="1"/>
    <col min="15364" max="15364" width="10.25" style="6" hidden="1"/>
    <col min="15365" max="15365" width="3.875" style="6" hidden="1"/>
    <col min="15366" max="15366" width="4.375" style="6" hidden="1"/>
    <col min="15367" max="15367" width="10.625" style="6" hidden="1"/>
    <col min="15368" max="15372" width="11.875" style="6" hidden="1"/>
    <col min="15373" max="15373" width="13" style="6" hidden="1"/>
    <col min="15374" max="15374" width="2.625" style="6" hidden="1"/>
    <col min="15375" max="15375" width="4.875" style="6" hidden="1"/>
    <col min="15376" max="15619" width="11.875" style="6" hidden="1"/>
    <col min="15620" max="15620" width="10.25" style="6" hidden="1"/>
    <col min="15621" max="15621" width="3.875" style="6" hidden="1"/>
    <col min="15622" max="15622" width="4.375" style="6" hidden="1"/>
    <col min="15623" max="15623" width="10.625" style="6" hidden="1"/>
    <col min="15624" max="15628" width="11.875" style="6" hidden="1"/>
    <col min="15629" max="15629" width="13" style="6" hidden="1"/>
    <col min="15630" max="15630" width="2.625" style="6" hidden="1"/>
    <col min="15631" max="15631" width="4.875" style="6" hidden="1"/>
    <col min="15632" max="15875" width="11.875" style="6" hidden="1"/>
    <col min="15876" max="15876" width="10.25" style="6" hidden="1"/>
    <col min="15877" max="15877" width="3.875" style="6" hidden="1"/>
    <col min="15878" max="15878" width="4.375" style="6" hidden="1"/>
    <col min="15879" max="15879" width="10.625" style="6" hidden="1"/>
    <col min="15880" max="15884" width="11.875" style="6" hidden="1"/>
    <col min="15885" max="15885" width="13" style="6" hidden="1"/>
    <col min="15886" max="15886" width="2.625" style="6" hidden="1"/>
    <col min="15887" max="15887" width="4.875" style="6" hidden="1"/>
    <col min="15888" max="16131" width="11.875" style="6" hidden="1"/>
    <col min="16132" max="16132" width="10.25" style="6" hidden="1"/>
    <col min="16133" max="16133" width="3.875" style="6" hidden="1"/>
    <col min="16134" max="16134" width="4.375" style="6" hidden="1"/>
    <col min="16135" max="16135" width="10.625" style="6" hidden="1"/>
    <col min="16136" max="16140" width="11.875" style="6" hidden="1"/>
    <col min="16141" max="16141" width="13" style="6" hidden="1"/>
    <col min="16142" max="16142" width="2.625" style="6" hidden="1"/>
    <col min="16143" max="16143" width="4.875" style="6" hidden="1"/>
    <col min="16144" max="16384" width="11.875" style="6" hidden="1"/>
  </cols>
  <sheetData>
    <row r="1" spans="2:20" s="14" customFormat="1" ht="18.75" x14ac:dyDescent="0.4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2"/>
      <c r="P1" s="12"/>
      <c r="Q1" s="12"/>
      <c r="R1" s="13"/>
      <c r="S1" s="13"/>
      <c r="T1" s="13"/>
    </row>
    <row r="2" spans="2:20" s="14" customFormat="1" ht="18.75" x14ac:dyDescent="0.4">
      <c r="B2" s="11" t="s">
        <v>65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3"/>
      <c r="S2" s="13"/>
      <c r="T2" s="13"/>
    </row>
    <row r="3" spans="2:20" s="14" customFormat="1" ht="16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3"/>
      <c r="S3" s="13"/>
      <c r="T3" s="13"/>
    </row>
    <row r="4" spans="2:20" s="68" customFormat="1" ht="17.25" x14ac:dyDescent="0.4">
      <c r="B4" s="69"/>
      <c r="C4" s="68" t="s">
        <v>41</v>
      </c>
      <c r="N4" s="70"/>
      <c r="O4" s="70"/>
      <c r="P4" s="70"/>
      <c r="Q4" s="70"/>
      <c r="R4" s="71"/>
      <c r="S4" s="71"/>
      <c r="T4" s="71"/>
    </row>
    <row r="5" spans="2:20" s="68" customFormat="1" ht="7.5" customHeight="1" x14ac:dyDescent="0.4">
      <c r="B5" s="72"/>
      <c r="N5" s="70"/>
      <c r="O5" s="70"/>
      <c r="P5" s="70"/>
      <c r="Q5" s="70"/>
      <c r="R5" s="71"/>
      <c r="S5" s="71"/>
      <c r="T5" s="71"/>
    </row>
    <row r="6" spans="2:20" s="68" customFormat="1" ht="17.25" x14ac:dyDescent="0.4">
      <c r="B6" s="68" t="s">
        <v>42</v>
      </c>
      <c r="N6" s="70"/>
      <c r="O6" s="70"/>
      <c r="P6" s="70"/>
      <c r="Q6" s="70"/>
      <c r="R6" s="71"/>
      <c r="S6" s="71"/>
      <c r="T6" s="71"/>
    </row>
    <row r="7" spans="2:20" s="68" customFormat="1" ht="7.5" customHeight="1" x14ac:dyDescent="0.4">
      <c r="N7" s="70"/>
      <c r="O7" s="70"/>
      <c r="P7" s="70"/>
      <c r="Q7" s="70"/>
      <c r="R7" s="71"/>
      <c r="S7" s="71"/>
      <c r="T7" s="71"/>
    </row>
    <row r="8" spans="2:20" s="68" customFormat="1" ht="17.25" x14ac:dyDescent="0.4">
      <c r="B8" s="68" t="s">
        <v>48</v>
      </c>
      <c r="N8" s="70"/>
      <c r="O8" s="70"/>
      <c r="P8" s="70"/>
      <c r="Q8" s="70"/>
      <c r="R8" s="71"/>
      <c r="S8" s="71"/>
      <c r="T8" s="71"/>
    </row>
    <row r="9" spans="2:20" s="68" customFormat="1" ht="7.5" customHeight="1" x14ac:dyDescent="0.4">
      <c r="N9" s="70"/>
      <c r="O9" s="70"/>
      <c r="P9" s="70"/>
      <c r="Q9" s="70"/>
      <c r="R9" s="71"/>
      <c r="S9" s="71"/>
      <c r="T9" s="71"/>
    </row>
    <row r="10" spans="2:20" s="68" customFormat="1" ht="17.25" x14ac:dyDescent="0.4">
      <c r="B10" s="68" t="s">
        <v>38</v>
      </c>
      <c r="N10" s="70"/>
      <c r="O10" s="70"/>
      <c r="P10" s="70"/>
      <c r="Q10" s="70"/>
      <c r="R10" s="71"/>
      <c r="S10" s="71"/>
      <c r="T10" s="71"/>
    </row>
    <row r="11" spans="2:20" s="68" customFormat="1" ht="7.5" customHeight="1" x14ac:dyDescent="0.4">
      <c r="N11" s="70"/>
      <c r="O11" s="70"/>
      <c r="P11" s="70"/>
      <c r="Q11" s="70"/>
      <c r="R11" s="71"/>
      <c r="S11" s="71"/>
      <c r="T11" s="71"/>
    </row>
    <row r="12" spans="2:20" s="68" customFormat="1" ht="17.25" x14ac:dyDescent="0.4">
      <c r="B12" s="68" t="s">
        <v>39</v>
      </c>
      <c r="N12" s="70"/>
      <c r="O12" s="70"/>
      <c r="P12" s="70"/>
      <c r="Q12" s="70"/>
      <c r="R12" s="71"/>
      <c r="S12" s="71"/>
      <c r="T12" s="71"/>
    </row>
    <row r="13" spans="2:20" s="68" customFormat="1" ht="7.5" customHeight="1" x14ac:dyDescent="0.4">
      <c r="N13" s="70"/>
      <c r="O13" s="70"/>
      <c r="P13" s="70"/>
      <c r="Q13" s="70"/>
      <c r="R13" s="71"/>
      <c r="S13" s="71"/>
      <c r="T13" s="71"/>
    </row>
    <row r="14" spans="2:20" s="68" customFormat="1" ht="17.25" x14ac:dyDescent="0.4">
      <c r="B14" s="68" t="s">
        <v>60</v>
      </c>
      <c r="N14" s="70"/>
      <c r="O14" s="70"/>
      <c r="P14" s="70"/>
      <c r="Q14" s="70"/>
      <c r="R14" s="71"/>
      <c r="S14" s="71"/>
      <c r="T14" s="71"/>
    </row>
    <row r="15" spans="2:20" s="68" customFormat="1" ht="7.5" customHeight="1" x14ac:dyDescent="0.4">
      <c r="N15" s="70"/>
      <c r="O15" s="70"/>
      <c r="P15" s="70"/>
      <c r="Q15" s="70"/>
      <c r="R15" s="71"/>
      <c r="S15" s="71"/>
      <c r="T15" s="71"/>
    </row>
    <row r="16" spans="2:20" s="68" customFormat="1" ht="17.25" x14ac:dyDescent="0.4">
      <c r="B16" s="68" t="s">
        <v>61</v>
      </c>
      <c r="N16" s="70"/>
      <c r="O16" s="70"/>
      <c r="P16" s="70"/>
      <c r="Q16" s="70"/>
      <c r="R16" s="71"/>
      <c r="S16" s="71"/>
      <c r="T16" s="71"/>
    </row>
    <row r="17" spans="1:20" s="68" customFormat="1" ht="7.5" customHeight="1" x14ac:dyDescent="0.4">
      <c r="N17" s="70"/>
      <c r="O17" s="70"/>
      <c r="P17" s="70"/>
      <c r="Q17" s="70"/>
      <c r="R17" s="71"/>
      <c r="S17" s="71"/>
      <c r="T17" s="71"/>
    </row>
    <row r="18" spans="1:20" s="68" customFormat="1" ht="17.25" x14ac:dyDescent="0.4">
      <c r="B18" s="68" t="s">
        <v>46</v>
      </c>
      <c r="N18" s="70"/>
      <c r="O18" s="70"/>
      <c r="P18" s="70"/>
      <c r="Q18" s="70"/>
      <c r="R18" s="71"/>
      <c r="S18" s="71"/>
      <c r="T18" s="71"/>
    </row>
    <row r="19" spans="1:20" s="68" customFormat="1" ht="7.5" customHeight="1" x14ac:dyDescent="0.4">
      <c r="N19" s="70"/>
      <c r="O19" s="70"/>
      <c r="P19" s="70"/>
      <c r="Q19" s="70"/>
      <c r="R19" s="71"/>
      <c r="S19" s="71"/>
      <c r="T19" s="71"/>
    </row>
    <row r="20" spans="1:20" s="68" customFormat="1" ht="17.25" x14ac:dyDescent="0.4">
      <c r="B20" s="68" t="s">
        <v>40</v>
      </c>
      <c r="N20" s="70"/>
      <c r="O20" s="70"/>
      <c r="P20" s="70"/>
      <c r="Q20" s="70"/>
      <c r="R20" s="71"/>
      <c r="S20" s="71"/>
      <c r="T20" s="71"/>
    </row>
    <row r="21" spans="1:20" s="68" customFormat="1" ht="7.5" customHeight="1" x14ac:dyDescent="0.4">
      <c r="N21" s="70"/>
      <c r="O21" s="70"/>
      <c r="P21" s="70"/>
      <c r="Q21" s="70"/>
      <c r="R21" s="71"/>
      <c r="S21" s="71"/>
      <c r="T21" s="71"/>
    </row>
    <row r="22" spans="1:20" s="68" customFormat="1" ht="17.25" x14ac:dyDescent="0.4">
      <c r="B22" s="68" t="s">
        <v>47</v>
      </c>
      <c r="N22" s="70"/>
      <c r="O22" s="70"/>
      <c r="P22" s="70"/>
      <c r="Q22" s="70"/>
      <c r="R22" s="71"/>
      <c r="S22" s="71"/>
      <c r="T22" s="71"/>
    </row>
    <row r="23" spans="1:20" s="68" customFormat="1" ht="7.5" customHeight="1" x14ac:dyDescent="0.4">
      <c r="N23" s="70"/>
      <c r="O23" s="70"/>
      <c r="P23" s="70"/>
      <c r="Q23" s="70"/>
      <c r="R23" s="71"/>
      <c r="S23" s="71"/>
      <c r="T23" s="71"/>
    </row>
    <row r="24" spans="1:20" s="68" customFormat="1" ht="17.25" x14ac:dyDescent="0.4">
      <c r="B24" s="68" t="s">
        <v>49</v>
      </c>
      <c r="N24" s="70"/>
      <c r="O24" s="70"/>
      <c r="P24" s="70"/>
      <c r="Q24" s="70"/>
      <c r="R24" s="71"/>
      <c r="S24" s="71"/>
      <c r="T24" s="71"/>
    </row>
    <row r="25" spans="1:20" s="68" customFormat="1" ht="17.25" x14ac:dyDescent="0.4">
      <c r="B25" s="68" t="s">
        <v>64</v>
      </c>
      <c r="N25" s="70"/>
      <c r="O25" s="70"/>
      <c r="P25" s="70"/>
      <c r="Q25" s="70"/>
      <c r="R25" s="71"/>
      <c r="S25" s="71"/>
      <c r="T25" s="71"/>
    </row>
    <row r="26" spans="1:20" s="68" customFormat="1" ht="7.5" customHeight="1" x14ac:dyDescent="0.4">
      <c r="N26" s="70"/>
      <c r="O26" s="70"/>
      <c r="P26" s="70"/>
      <c r="Q26" s="70"/>
      <c r="R26" s="71"/>
      <c r="S26" s="71"/>
      <c r="T26" s="71"/>
    </row>
    <row r="27" spans="1:20" s="68" customFormat="1" ht="17.25" x14ac:dyDescent="0.4">
      <c r="B27" s="68" t="s">
        <v>54</v>
      </c>
      <c r="N27" s="70"/>
      <c r="O27" s="70"/>
      <c r="P27" s="70"/>
      <c r="Q27" s="70"/>
      <c r="R27" s="71"/>
      <c r="S27" s="71"/>
      <c r="T27" s="71"/>
    </row>
    <row r="28" spans="1:20" s="68" customFormat="1" ht="17.25" x14ac:dyDescent="0.4">
      <c r="B28" s="68" t="s">
        <v>55</v>
      </c>
      <c r="N28" s="70"/>
      <c r="O28" s="70"/>
      <c r="P28" s="70"/>
      <c r="Q28" s="70"/>
      <c r="R28" s="71"/>
      <c r="S28" s="71"/>
      <c r="T28" s="71"/>
    </row>
    <row r="29" spans="1:20" s="14" customFormat="1" ht="7.5" customHeight="1" x14ac:dyDescent="0.4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2"/>
      <c r="P29" s="12"/>
      <c r="Q29" s="12"/>
      <c r="R29" s="13"/>
      <c r="S29" s="13"/>
      <c r="T29" s="13"/>
    </row>
    <row r="30" spans="1:20" s="14" customFormat="1" ht="18.75" x14ac:dyDescent="0.4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2"/>
      <c r="P30" s="12"/>
      <c r="Q30" s="12"/>
      <c r="R30" s="13"/>
      <c r="S30" s="13"/>
      <c r="T30" s="13"/>
    </row>
    <row r="31" spans="1:20" s="14" customFormat="1" ht="7.5" customHeight="1" thickBot="1" x14ac:dyDescent="0.4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3"/>
      <c r="S31" s="13"/>
      <c r="T31" s="13"/>
    </row>
    <row r="32" spans="1:20" s="14" customFormat="1" ht="18.75" x14ac:dyDescent="0.4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2"/>
      <c r="O32" s="12"/>
      <c r="P32" s="12"/>
      <c r="Q32" s="12"/>
      <c r="R32" s="13"/>
      <c r="S32" s="13"/>
      <c r="T32" s="13"/>
    </row>
    <row r="33" spans="1:20" ht="18.75" x14ac:dyDescent="0.2">
      <c r="B33" s="135" t="s">
        <v>66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97"/>
    </row>
    <row r="34" spans="1:20" ht="18.75" x14ac:dyDescent="0.2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/>
    </row>
    <row r="35" spans="1:20" ht="8.25" customHeight="1" x14ac:dyDescent="0.15">
      <c r="G35" s="7"/>
      <c r="H35" s="7"/>
      <c r="I35" s="7"/>
      <c r="J35" s="7"/>
      <c r="K35" s="7"/>
      <c r="L35" s="7"/>
      <c r="M35" s="23"/>
    </row>
    <row r="36" spans="1:20" s="29" customFormat="1" ht="24.75" customHeight="1" x14ac:dyDescent="0.15">
      <c r="A36" s="24"/>
      <c r="B36" s="25"/>
      <c r="C36" s="26"/>
      <c r="D36" s="75" t="s">
        <v>50</v>
      </c>
      <c r="E36" s="75" t="s">
        <v>51</v>
      </c>
      <c r="F36" s="75" t="s">
        <v>52</v>
      </c>
      <c r="G36" s="76" t="s">
        <v>56</v>
      </c>
      <c r="H36" s="75" t="s">
        <v>0</v>
      </c>
      <c r="I36" s="75" t="s">
        <v>53</v>
      </c>
      <c r="J36" s="75" t="s">
        <v>0</v>
      </c>
      <c r="K36" s="75" t="s">
        <v>1</v>
      </c>
      <c r="L36" s="75" t="s">
        <v>2</v>
      </c>
      <c r="M36" s="23"/>
      <c r="N36" s="27"/>
      <c r="O36" s="27"/>
      <c r="P36" s="27"/>
      <c r="Q36" s="27"/>
      <c r="R36" s="28"/>
      <c r="S36" s="28"/>
      <c r="T36" s="28"/>
    </row>
    <row r="37" spans="1:20" ht="20.100000000000001" hidden="1" customHeight="1" x14ac:dyDescent="0.15">
      <c r="B37" s="108" t="s">
        <v>3</v>
      </c>
      <c r="C37" s="107"/>
      <c r="D37" s="1"/>
      <c r="E37" s="1" t="s">
        <v>4</v>
      </c>
      <c r="F37" s="1">
        <f>D65</f>
        <v>183</v>
      </c>
      <c r="G37" s="2"/>
      <c r="H37" s="2"/>
      <c r="I37" s="2"/>
      <c r="J37" s="2"/>
      <c r="K37" s="2"/>
      <c r="L37" s="3">
        <f>ROUNDDOWN(K37/10,0)*10</f>
        <v>0</v>
      </c>
      <c r="N37" s="31"/>
      <c r="O37" s="31"/>
      <c r="P37" s="31"/>
      <c r="Q37" s="31"/>
    </row>
    <row r="38" spans="1:20" ht="24.75" customHeight="1" thickBot="1" x14ac:dyDescent="0.2">
      <c r="B38" s="115"/>
      <c r="C38" s="116"/>
      <c r="D38" s="4"/>
      <c r="E38" s="77" t="s">
        <v>9</v>
      </c>
      <c r="F38" s="77">
        <f>F37</f>
        <v>183</v>
      </c>
      <c r="G38" s="78"/>
      <c r="H38" s="78"/>
      <c r="I38" s="78"/>
      <c r="J38" s="78"/>
      <c r="K38" s="79">
        <v>0</v>
      </c>
      <c r="L38" s="80">
        <f>IF(K38&gt;30000000,30000000,ROUNDDOWN(K38/10,0)*10)</f>
        <v>0</v>
      </c>
      <c r="N38" s="31"/>
      <c r="O38" s="31"/>
      <c r="P38" s="31"/>
      <c r="Q38" s="32"/>
    </row>
    <row r="39" spans="1:20" ht="20.100000000000001" hidden="1" customHeight="1" thickTop="1" thickBot="1" x14ac:dyDescent="0.2">
      <c r="B39" s="114" t="s">
        <v>31</v>
      </c>
      <c r="C39" s="113" t="s">
        <v>24</v>
      </c>
      <c r="D39" s="109">
        <v>30</v>
      </c>
      <c r="E39" s="5" t="s">
        <v>4</v>
      </c>
      <c r="F39" s="73">
        <f>F37</f>
        <v>183</v>
      </c>
      <c r="G39" s="81"/>
      <c r="H39" s="81"/>
      <c r="I39" s="81"/>
      <c r="J39" s="82" t="str">
        <f ca="1">IF(O63="○",ROUNDDOWN(-K37,-1),IF(R63=0,"",ROUNDDOWN(R63,-1)))</f>
        <v/>
      </c>
      <c r="K39" s="81">
        <f>K37-I39</f>
        <v>0</v>
      </c>
      <c r="L39" s="83">
        <f ca="1">ROUNDDOWN(J39*F39/$F$37,0)</f>
        <v>0</v>
      </c>
      <c r="N39" s="31"/>
      <c r="O39" s="31"/>
      <c r="P39" s="31"/>
      <c r="Q39" s="32"/>
    </row>
    <row r="40" spans="1:20" ht="24.75" customHeight="1" thickTop="1" thickBot="1" x14ac:dyDescent="0.2">
      <c r="B40" s="117"/>
      <c r="C40" s="110"/>
      <c r="D40" s="113"/>
      <c r="E40" s="128" t="s">
        <v>9</v>
      </c>
      <c r="F40" s="74">
        <f>F37</f>
        <v>183</v>
      </c>
      <c r="G40" s="84"/>
      <c r="H40" s="84"/>
      <c r="I40" s="85"/>
      <c r="J40" s="82" t="str">
        <f ca="1">IF(O63="○",ROUNDDOWN(IF(K38&gt;30000000,-30000000,-K38),-1),IF(R64=0,"",ROUNDDOWN(R64,-1)))</f>
        <v/>
      </c>
      <c r="K40" s="82">
        <f>K38-I40</f>
        <v>0</v>
      </c>
      <c r="L40" s="86">
        <f ca="1">ROUNDDOWN(J40*F40/$F$37,0)</f>
        <v>0</v>
      </c>
      <c r="N40" s="31"/>
      <c r="O40" s="31"/>
      <c r="P40" s="31"/>
      <c r="Q40" s="32"/>
    </row>
    <row r="41" spans="1:20" ht="20.100000000000001" hidden="1" customHeight="1" thickTop="1" thickBot="1" x14ac:dyDescent="0.2">
      <c r="B41" s="117"/>
      <c r="C41" s="111" t="s">
        <v>6</v>
      </c>
      <c r="D41" s="113"/>
      <c r="E41" s="113"/>
      <c r="F41" s="74">
        <f>F40-D39</f>
        <v>153</v>
      </c>
      <c r="G41" s="82"/>
      <c r="H41" s="82" t="str">
        <f>IF(G41&gt;1,IF(COUNTIF(O63,"○")&gt;0,0,ROUNDDOWN(G41,-1)),"")</f>
        <v/>
      </c>
      <c r="I41" s="82"/>
      <c r="J41" s="82"/>
      <c r="K41" s="82">
        <f>K39+G41</f>
        <v>0</v>
      </c>
      <c r="L41" s="86">
        <f>ROUNDDOWN(H41*F41/$F$37,0)</f>
        <v>0</v>
      </c>
      <c r="N41" s="31"/>
      <c r="O41" s="31"/>
      <c r="P41" s="31"/>
      <c r="Q41" s="32"/>
    </row>
    <row r="42" spans="1:20" ht="24.75" customHeight="1" thickTop="1" thickBot="1" x14ac:dyDescent="0.2">
      <c r="B42" s="117"/>
      <c r="C42" s="112"/>
      <c r="D42" s="114"/>
      <c r="E42" s="114"/>
      <c r="F42" s="77">
        <f>F41</f>
        <v>153</v>
      </c>
      <c r="G42" s="79"/>
      <c r="H42" s="87" t="str">
        <f>IF(G42&gt;1,IF(COUNTIF(O63,"○")&gt;0,0,ROUNDDOWN(G42,-1)),"")</f>
        <v/>
      </c>
      <c r="I42" s="88"/>
      <c r="J42" s="88"/>
      <c r="K42" s="78">
        <f>K40+G42</f>
        <v>0</v>
      </c>
      <c r="L42" s="80">
        <f>ROUNDDOWN(H42*F42/$F$37,0)</f>
        <v>0</v>
      </c>
      <c r="N42" s="31"/>
      <c r="O42" s="31"/>
      <c r="P42" s="31"/>
      <c r="Q42" s="32"/>
    </row>
    <row r="43" spans="1:20" ht="20.100000000000001" hidden="1" customHeight="1" thickTop="1" thickBot="1" x14ac:dyDescent="0.2">
      <c r="B43" s="117" t="s">
        <v>32</v>
      </c>
      <c r="C43" s="113" t="s">
        <v>24</v>
      </c>
      <c r="D43" s="109">
        <v>31</v>
      </c>
      <c r="E43" s="5"/>
      <c r="F43" s="73">
        <f>F42</f>
        <v>153</v>
      </c>
      <c r="G43" s="81"/>
      <c r="H43" s="81"/>
      <c r="I43" s="81"/>
      <c r="J43" s="82" t="str">
        <f ca="1">IF(O65="○",ROUNDDOWN(-K41,-1),IF(R65=0,"",ROUNDDOWN(R65,-1)))</f>
        <v/>
      </c>
      <c r="K43" s="81">
        <f>K41-I43</f>
        <v>0</v>
      </c>
      <c r="L43" s="83">
        <f ca="1">ROUNDDOWN(J43*F43/$F$37,0)</f>
        <v>0</v>
      </c>
      <c r="N43" s="31"/>
      <c r="O43" s="31"/>
      <c r="P43" s="31"/>
      <c r="Q43" s="32"/>
    </row>
    <row r="44" spans="1:20" ht="24.75" customHeight="1" thickTop="1" thickBot="1" x14ac:dyDescent="0.2">
      <c r="B44" s="117"/>
      <c r="C44" s="110"/>
      <c r="D44" s="113"/>
      <c r="E44" s="128" t="s">
        <v>9</v>
      </c>
      <c r="F44" s="74">
        <f>F43</f>
        <v>153</v>
      </c>
      <c r="G44" s="84"/>
      <c r="H44" s="84"/>
      <c r="I44" s="85"/>
      <c r="J44" s="82" t="str">
        <f ca="1">IF(O65="○",ROUNDDOWN(IF(K42&gt;30000000,-30000000,-K42),-1),IF(R66=0,"",ROUNDDOWN(R66,-1)))</f>
        <v/>
      </c>
      <c r="K44" s="82">
        <f>K42-I44</f>
        <v>0</v>
      </c>
      <c r="L44" s="86">
        <f ca="1">ROUNDDOWN(J44*F44/$F$37,0)</f>
        <v>0</v>
      </c>
      <c r="N44" s="31"/>
      <c r="O44" s="31"/>
      <c r="P44" s="31"/>
      <c r="Q44" s="32"/>
    </row>
    <row r="45" spans="1:20" ht="20.100000000000001" hidden="1" customHeight="1" thickTop="1" thickBot="1" x14ac:dyDescent="0.2">
      <c r="B45" s="117"/>
      <c r="C45" s="111" t="s">
        <v>6</v>
      </c>
      <c r="D45" s="113"/>
      <c r="E45" s="113"/>
      <c r="F45" s="74">
        <f>F44-D43</f>
        <v>122</v>
      </c>
      <c r="G45" s="82"/>
      <c r="H45" s="82" t="str">
        <f>IF(G45&gt;1,IF(COUNTIF(O63:O66,"○")&gt;0,0,ROUNDDOWN(G45,-1)),"")</f>
        <v/>
      </c>
      <c r="I45" s="82"/>
      <c r="J45" s="82"/>
      <c r="K45" s="82">
        <f>K43+G45</f>
        <v>0</v>
      </c>
      <c r="L45" s="86">
        <f>ROUNDDOWN(H45*F45/$F$37,0)</f>
        <v>0</v>
      </c>
      <c r="N45" s="31"/>
      <c r="O45" s="31"/>
      <c r="P45" s="31"/>
      <c r="Q45" s="32"/>
    </row>
    <row r="46" spans="1:20" ht="24.75" customHeight="1" thickTop="1" thickBot="1" x14ac:dyDescent="0.2">
      <c r="B46" s="117"/>
      <c r="C46" s="112"/>
      <c r="D46" s="114"/>
      <c r="E46" s="114"/>
      <c r="F46" s="77">
        <f>F45</f>
        <v>122</v>
      </c>
      <c r="G46" s="79">
        <v>10000</v>
      </c>
      <c r="H46" s="78">
        <f ca="1">IF(G46&gt;1,IF(COUNTIF(O63:O66,"○")&gt;0,0,ROUNDDOWN(G46,-1)),"")</f>
        <v>10000</v>
      </c>
      <c r="I46" s="88"/>
      <c r="J46" s="88"/>
      <c r="K46" s="78">
        <f>K44+G46</f>
        <v>10000</v>
      </c>
      <c r="L46" s="80">
        <f ca="1">ROUNDDOWN(H46*F46/$F$37,0)</f>
        <v>6666</v>
      </c>
      <c r="N46" s="31"/>
      <c r="O46" s="31"/>
      <c r="P46" s="31"/>
      <c r="Q46" s="32"/>
    </row>
    <row r="47" spans="1:20" ht="20.100000000000001" hidden="1" customHeight="1" thickTop="1" thickBot="1" x14ac:dyDescent="0.2">
      <c r="B47" s="117" t="s">
        <v>33</v>
      </c>
      <c r="C47" s="113" t="s">
        <v>24</v>
      </c>
      <c r="D47" s="109">
        <v>30</v>
      </c>
      <c r="E47" s="5"/>
      <c r="F47" s="73">
        <f>F46</f>
        <v>122</v>
      </c>
      <c r="G47" s="81"/>
      <c r="H47" s="81"/>
      <c r="I47" s="81"/>
      <c r="J47" s="82" t="str">
        <f ca="1">IF(O67="○",ROUNDDOWN(-K45,-1),IF(R67=0,"",ROUNDDOWN(R67,-1)))</f>
        <v/>
      </c>
      <c r="K47" s="81">
        <f>K45-I47</f>
        <v>0</v>
      </c>
      <c r="L47" s="83">
        <f ca="1">ROUNDDOWN(J47*F47/$F$37,0)</f>
        <v>0</v>
      </c>
      <c r="N47" s="31"/>
      <c r="O47" s="31"/>
      <c r="P47" s="31"/>
      <c r="Q47" s="32"/>
    </row>
    <row r="48" spans="1:20" ht="24.75" customHeight="1" thickTop="1" thickBot="1" x14ac:dyDescent="0.2">
      <c r="B48" s="117"/>
      <c r="C48" s="110"/>
      <c r="D48" s="113"/>
      <c r="E48" s="128" t="s">
        <v>9</v>
      </c>
      <c r="F48" s="74">
        <f>F47</f>
        <v>122</v>
      </c>
      <c r="G48" s="84"/>
      <c r="H48" s="84"/>
      <c r="I48" s="85"/>
      <c r="J48" s="82" t="str">
        <f ca="1">IF(O67="○",ROUNDDOWN(IF(K46&gt;30000000,-30000000,-K46),-1),IF(R68=0,"",ROUNDDOWN(R68,-1)))</f>
        <v/>
      </c>
      <c r="K48" s="82">
        <f>K46-I48</f>
        <v>10000</v>
      </c>
      <c r="L48" s="86">
        <f ca="1">ROUNDDOWN(J48*F48/$F$37,0)</f>
        <v>0</v>
      </c>
      <c r="N48" s="31"/>
      <c r="O48" s="31"/>
      <c r="P48" s="31"/>
      <c r="Q48" s="32"/>
    </row>
    <row r="49" spans="2:18" ht="20.100000000000001" hidden="1" customHeight="1" thickTop="1" thickBot="1" x14ac:dyDescent="0.2">
      <c r="B49" s="117"/>
      <c r="C49" s="111" t="s">
        <v>6</v>
      </c>
      <c r="D49" s="113"/>
      <c r="E49" s="113"/>
      <c r="F49" s="74">
        <f>F48-D47</f>
        <v>92</v>
      </c>
      <c r="G49" s="82"/>
      <c r="H49" s="82" t="str">
        <f>IF(G49&gt;1,IF(COUNTIF(O63:O68,"○")&gt;0,0,ROUNDDOWN(G49,-1)),"")</f>
        <v/>
      </c>
      <c r="I49" s="82"/>
      <c r="J49" s="82"/>
      <c r="K49" s="82">
        <f>K47+G49</f>
        <v>0</v>
      </c>
      <c r="L49" s="86">
        <f>ROUNDDOWN(H49*F49/$F$37,0)</f>
        <v>0</v>
      </c>
      <c r="N49" s="31"/>
      <c r="O49" s="31"/>
      <c r="P49" s="31"/>
      <c r="Q49" s="32"/>
    </row>
    <row r="50" spans="2:18" ht="24.75" customHeight="1" thickTop="1" thickBot="1" x14ac:dyDescent="0.2">
      <c r="B50" s="117"/>
      <c r="C50" s="129"/>
      <c r="D50" s="113"/>
      <c r="E50" s="113"/>
      <c r="F50" s="74">
        <f>F49</f>
        <v>92</v>
      </c>
      <c r="G50" s="85">
        <v>10000</v>
      </c>
      <c r="H50" s="82">
        <f ca="1">IF(G50&gt;1,IF(COUNTIF(O63:O68,"○")&gt;0,0,ROUNDDOWN(G50,-1)),"")</f>
        <v>10000</v>
      </c>
      <c r="I50" s="84"/>
      <c r="J50" s="84"/>
      <c r="K50" s="82">
        <f>K48+G50</f>
        <v>20000</v>
      </c>
      <c r="L50" s="86">
        <f ca="1">ROUNDDOWN(H50*F50/$F$37,0)</f>
        <v>5027</v>
      </c>
      <c r="N50" s="31"/>
      <c r="O50" s="31"/>
      <c r="P50" s="31"/>
      <c r="Q50" s="32"/>
    </row>
    <row r="51" spans="2:18" ht="20.100000000000001" hidden="1" customHeight="1" thickTop="1" thickBot="1" x14ac:dyDescent="0.2">
      <c r="B51" s="117"/>
      <c r="C51" s="130" t="s">
        <v>7</v>
      </c>
      <c r="D51" s="113"/>
      <c r="E51" s="113"/>
      <c r="F51" s="74">
        <f>F50</f>
        <v>92</v>
      </c>
      <c r="G51" s="81"/>
      <c r="H51" s="82" t="str">
        <f>IF(G51&gt;1,IF(COUNTIF(O63:O68,"○")&gt;0,0,ROUNDDOWN(G51,-1)),"")</f>
        <v/>
      </c>
      <c r="I51" s="84"/>
      <c r="J51" s="84"/>
      <c r="K51" s="82">
        <f>K49+G51</f>
        <v>0</v>
      </c>
      <c r="L51" s="83">
        <f>ROUNDDOWN(H51*F51/$F$37,0)</f>
        <v>0</v>
      </c>
      <c r="N51" s="31"/>
      <c r="O51" s="31"/>
      <c r="P51" s="31"/>
      <c r="Q51" s="32"/>
    </row>
    <row r="52" spans="2:18" ht="24.75" customHeight="1" thickTop="1" thickBot="1" x14ac:dyDescent="0.2">
      <c r="B52" s="117"/>
      <c r="C52" s="112"/>
      <c r="D52" s="114"/>
      <c r="E52" s="114"/>
      <c r="F52" s="77">
        <f>F51</f>
        <v>92</v>
      </c>
      <c r="G52" s="79">
        <v>50000</v>
      </c>
      <c r="H52" s="78">
        <f ca="1">IF(G52&gt;1,IF(COUNTIF(O63:O68,"○")&gt;0,0,ROUNDDOWN(G52,-1)),"")</f>
        <v>50000</v>
      </c>
      <c r="I52" s="88"/>
      <c r="J52" s="88"/>
      <c r="K52" s="78">
        <f>K50+G52</f>
        <v>70000</v>
      </c>
      <c r="L52" s="80">
        <f ca="1">ROUNDDOWN(H52*F52/$F$37,0)</f>
        <v>25136</v>
      </c>
      <c r="N52" s="31"/>
      <c r="O52" s="31"/>
      <c r="P52" s="31"/>
      <c r="Q52" s="32"/>
    </row>
    <row r="53" spans="2:18" ht="20.100000000000001" hidden="1" customHeight="1" thickTop="1" thickBot="1" x14ac:dyDescent="0.2">
      <c r="B53" s="117" t="s">
        <v>34</v>
      </c>
      <c r="C53" s="113" t="s">
        <v>24</v>
      </c>
      <c r="D53" s="109">
        <v>31</v>
      </c>
      <c r="E53" s="5"/>
      <c r="F53" s="73">
        <f>F52</f>
        <v>92</v>
      </c>
      <c r="G53" s="81"/>
      <c r="H53" s="81"/>
      <c r="I53" s="81"/>
      <c r="J53" s="82" t="str">
        <f ca="1">IF(O69="○",ROUNDDOWN(-K51,-1),IF(R69=0,"",ROUNDDOWN(R69,-1)))</f>
        <v/>
      </c>
      <c r="K53" s="81">
        <f>K51-I53</f>
        <v>0</v>
      </c>
      <c r="L53" s="83">
        <f ca="1">ROUNDDOWN(J53*F53/$F$37,0)</f>
        <v>0</v>
      </c>
      <c r="N53" s="31"/>
      <c r="O53" s="31"/>
      <c r="P53" s="31"/>
      <c r="Q53" s="32"/>
    </row>
    <row r="54" spans="2:18" ht="24.75" customHeight="1" thickTop="1" thickBot="1" x14ac:dyDescent="0.2">
      <c r="B54" s="117"/>
      <c r="C54" s="110"/>
      <c r="D54" s="113"/>
      <c r="E54" s="128" t="s">
        <v>9</v>
      </c>
      <c r="F54" s="74">
        <f>F53</f>
        <v>92</v>
      </c>
      <c r="G54" s="84"/>
      <c r="H54" s="84"/>
      <c r="I54" s="85"/>
      <c r="J54" s="82" t="str">
        <f ca="1">IF(O69="○",ROUNDDOWN(IF(K52&gt;30000000,-30000000,-K52),-1),IF(R70=0,"",ROUNDDOWN(R70,-1)))</f>
        <v/>
      </c>
      <c r="K54" s="82">
        <f>K52-I54</f>
        <v>70000</v>
      </c>
      <c r="L54" s="86">
        <f ca="1">ROUNDDOWN(J54*F54/$F$37,0)</f>
        <v>0</v>
      </c>
      <c r="N54" s="31"/>
      <c r="O54" s="31"/>
      <c r="P54" s="31"/>
      <c r="Q54" s="32"/>
      <c r="R54" s="33"/>
    </row>
    <row r="55" spans="2:18" ht="20.100000000000001" hidden="1" customHeight="1" thickTop="1" thickBot="1" x14ac:dyDescent="0.2">
      <c r="B55" s="117"/>
      <c r="C55" s="111" t="s">
        <v>6</v>
      </c>
      <c r="D55" s="113"/>
      <c r="E55" s="113"/>
      <c r="F55" s="74">
        <f>F54-D53</f>
        <v>61</v>
      </c>
      <c r="G55" s="82"/>
      <c r="H55" s="82" t="str">
        <f>IF(G55&gt;1,IF(COUNTIF(O63:O70,"○")&gt;0,0,ROUNDDOWN(G55,-1)),"")</f>
        <v/>
      </c>
      <c r="I55" s="82"/>
      <c r="J55" s="82"/>
      <c r="K55" s="82">
        <f>K53+G55</f>
        <v>0</v>
      </c>
      <c r="L55" s="86">
        <f>ROUNDDOWN(H55*F55/$F$37,0)</f>
        <v>0</v>
      </c>
      <c r="N55" s="31"/>
      <c r="O55" s="31"/>
      <c r="P55" s="31"/>
      <c r="Q55" s="32"/>
      <c r="R55" s="33"/>
    </row>
    <row r="56" spans="2:18" ht="24.75" customHeight="1" thickTop="1" thickBot="1" x14ac:dyDescent="0.2">
      <c r="B56" s="117"/>
      <c r="C56" s="112"/>
      <c r="D56" s="114"/>
      <c r="E56" s="114"/>
      <c r="F56" s="77">
        <f>F55</f>
        <v>61</v>
      </c>
      <c r="G56" s="79">
        <v>20000</v>
      </c>
      <c r="H56" s="78">
        <f ca="1">IF(G56&gt;1,IF(COUNTIF(O63:O70,"○")&gt;0,0,ROUNDDOWN(G56,-1)),"")</f>
        <v>20000</v>
      </c>
      <c r="I56" s="88"/>
      <c r="J56" s="88"/>
      <c r="K56" s="78">
        <f>K54+G56</f>
        <v>90000</v>
      </c>
      <c r="L56" s="80">
        <f ca="1">ROUNDDOWN(H56*F56/$F$37,0)</f>
        <v>6666</v>
      </c>
      <c r="N56" s="31"/>
      <c r="O56" s="31"/>
      <c r="P56" s="31"/>
      <c r="Q56" s="32"/>
      <c r="R56" s="33"/>
    </row>
    <row r="57" spans="2:18" ht="20.100000000000001" hidden="1" customHeight="1" thickTop="1" thickBot="1" x14ac:dyDescent="0.2">
      <c r="B57" s="117" t="s">
        <v>35</v>
      </c>
      <c r="C57" s="113" t="s">
        <v>24</v>
      </c>
      <c r="D57" s="109">
        <v>31</v>
      </c>
      <c r="E57" s="5"/>
      <c r="F57" s="73">
        <f>F56</f>
        <v>61</v>
      </c>
      <c r="G57" s="81"/>
      <c r="H57" s="81"/>
      <c r="I57" s="81"/>
      <c r="J57" s="81" t="str">
        <f ca="1">IF(O71="○",ROUNDDOWN(-K55,-1),IF(R71=0,"",ROUNDDOWN(R71,-1)))</f>
        <v/>
      </c>
      <c r="K57" s="81">
        <f>K55-I57</f>
        <v>0</v>
      </c>
      <c r="L57" s="83">
        <f ca="1">ROUNDDOWN(J57*F57/$F$37,0)</f>
        <v>0</v>
      </c>
      <c r="N57" s="31"/>
      <c r="O57" s="31"/>
      <c r="P57" s="31"/>
      <c r="Q57" s="32"/>
      <c r="R57" s="33"/>
    </row>
    <row r="58" spans="2:18" ht="24.75" customHeight="1" thickTop="1" thickBot="1" x14ac:dyDescent="0.2">
      <c r="B58" s="117"/>
      <c r="C58" s="110"/>
      <c r="D58" s="113"/>
      <c r="E58" s="128" t="s">
        <v>9</v>
      </c>
      <c r="F58" s="74">
        <f>F57</f>
        <v>61</v>
      </c>
      <c r="G58" s="84"/>
      <c r="H58" s="84"/>
      <c r="I58" s="85">
        <v>40000</v>
      </c>
      <c r="J58" s="82">
        <f ca="1">IF(O71="○",ROUNDDOWN(IF(K56&gt;30000000,-30000000,-K56),-1),IF(R72=0,"",ROUNDDOWN(R72,-1)))</f>
        <v>-40000</v>
      </c>
      <c r="K58" s="82">
        <f>K56-I58</f>
        <v>50000</v>
      </c>
      <c r="L58" s="86">
        <f ca="1">ROUNDDOWN(J58*F58/$F$37,0)</f>
        <v>-13333</v>
      </c>
      <c r="N58" s="31"/>
      <c r="O58" s="31"/>
      <c r="P58" s="31"/>
      <c r="Q58" s="32"/>
      <c r="R58" s="33"/>
    </row>
    <row r="59" spans="2:18" ht="20.100000000000001" hidden="1" customHeight="1" thickTop="1" thickBot="1" x14ac:dyDescent="0.2">
      <c r="B59" s="117"/>
      <c r="C59" s="111" t="s">
        <v>6</v>
      </c>
      <c r="D59" s="113"/>
      <c r="E59" s="113"/>
      <c r="F59" s="74">
        <f>F58-D57</f>
        <v>30</v>
      </c>
      <c r="G59" s="82"/>
      <c r="H59" s="82" t="str">
        <f>IF(G59&gt;1,IF(COUNTIF(O63:O72,"○")&gt;0,0,ROUNDDOWN(G59,-1)),"")</f>
        <v/>
      </c>
      <c r="I59" s="82"/>
      <c r="J59" s="82"/>
      <c r="K59" s="82">
        <f>K57+G59</f>
        <v>0</v>
      </c>
      <c r="L59" s="86">
        <f>ROUNDDOWN(H59*F59/$F$37,0)</f>
        <v>0</v>
      </c>
      <c r="N59" s="31"/>
      <c r="O59" s="31"/>
      <c r="P59" s="31"/>
      <c r="Q59" s="32"/>
      <c r="R59" s="33"/>
    </row>
    <row r="60" spans="2:18" ht="24.75" customHeight="1" thickTop="1" thickBot="1" x14ac:dyDescent="0.2">
      <c r="B60" s="117"/>
      <c r="C60" s="112"/>
      <c r="D60" s="114"/>
      <c r="E60" s="114"/>
      <c r="F60" s="77">
        <f>F59</f>
        <v>30</v>
      </c>
      <c r="G60" s="79">
        <v>20000</v>
      </c>
      <c r="H60" s="78">
        <f ca="1">IF(G60&gt;1,IF(COUNTIF(O63:O72,"○")&gt;0,0,ROUNDDOWN(G60,-1)),"")</f>
        <v>20000</v>
      </c>
      <c r="I60" s="88"/>
      <c r="J60" s="88"/>
      <c r="K60" s="78">
        <f>K58+G60</f>
        <v>70000</v>
      </c>
      <c r="L60" s="80">
        <f ca="1">ROUNDDOWN(H60*F60/$F$37,0)</f>
        <v>3278</v>
      </c>
      <c r="N60" s="31"/>
      <c r="O60" s="31"/>
      <c r="P60" s="31"/>
      <c r="Q60" s="32"/>
      <c r="R60" s="33"/>
    </row>
    <row r="61" spans="2:18" ht="20.100000000000001" hidden="1" customHeight="1" thickTop="1" thickBot="1" x14ac:dyDescent="0.2">
      <c r="B61" s="117" t="s">
        <v>36</v>
      </c>
      <c r="C61" s="113" t="s">
        <v>24</v>
      </c>
      <c r="D61" s="109">
        <v>30</v>
      </c>
      <c r="E61" s="5"/>
      <c r="F61" s="73">
        <f>F60</f>
        <v>30</v>
      </c>
      <c r="G61" s="81"/>
      <c r="H61" s="81"/>
      <c r="I61" s="81"/>
      <c r="J61" s="82" t="str">
        <f ca="1">IF(O73="○",ROUNDDOWN(-K59,-1),IF(R73=0,"",ROUNDDOWN(R73,-1)))</f>
        <v/>
      </c>
      <c r="K61" s="81">
        <f>K59-I61</f>
        <v>0</v>
      </c>
      <c r="L61" s="83">
        <f ca="1">ROUNDDOWN(J61*F61/$F$37,0)</f>
        <v>0</v>
      </c>
      <c r="N61" s="31"/>
      <c r="O61" s="31"/>
      <c r="P61" s="31"/>
      <c r="Q61" s="32"/>
      <c r="R61" s="33"/>
    </row>
    <row r="62" spans="2:18" ht="24.75" customHeight="1" thickTop="1" thickBot="1" x14ac:dyDescent="0.2">
      <c r="B62" s="117"/>
      <c r="C62" s="110"/>
      <c r="D62" s="113"/>
      <c r="E62" s="128" t="s">
        <v>9</v>
      </c>
      <c r="F62" s="74">
        <f>F61</f>
        <v>30</v>
      </c>
      <c r="G62" s="84"/>
      <c r="H62" s="84"/>
      <c r="I62" s="85"/>
      <c r="J62" s="89" t="str">
        <f ca="1">IF(O73="○",ROUNDDOWN(IF(K60&gt;30000000,-30000000,-K60),-1),IF(R74=0,"",ROUNDDOWN(R74,-1)))</f>
        <v/>
      </c>
      <c r="K62" s="82">
        <f>K60-I62</f>
        <v>70000</v>
      </c>
      <c r="L62" s="86">
        <f ca="1">ROUNDDOWN(J62*F62/$F$37,0)</f>
        <v>0</v>
      </c>
      <c r="N62" s="31"/>
      <c r="O62" s="31" t="s">
        <v>19</v>
      </c>
      <c r="P62" s="31"/>
      <c r="Q62" s="31" t="s">
        <v>20</v>
      </c>
      <c r="R62" s="34" t="s">
        <v>21</v>
      </c>
    </row>
    <row r="63" spans="2:18" ht="20.100000000000001" hidden="1" customHeight="1" thickTop="1" thickBot="1" x14ac:dyDescent="0.2">
      <c r="B63" s="117"/>
      <c r="C63" s="111" t="s">
        <v>6</v>
      </c>
      <c r="D63" s="113"/>
      <c r="E63" s="113"/>
      <c r="F63" s="74">
        <v>0</v>
      </c>
      <c r="G63" s="82"/>
      <c r="H63" s="82" t="str">
        <f>IF(G63&gt;1,IF(COUNTIF(O63:O74,"○")&gt;0,0,ROUNDDOWN(G63,-1)),"")</f>
        <v/>
      </c>
      <c r="I63" s="82"/>
      <c r="J63" s="82"/>
      <c r="K63" s="82">
        <f>K61+G63</f>
        <v>0</v>
      </c>
      <c r="L63" s="86">
        <f>ROUNDDOWN(H63*F63/$F$37,0)</f>
        <v>0</v>
      </c>
      <c r="N63" s="103">
        <v>4</v>
      </c>
      <c r="O63" s="103" t="str">
        <f ca="1">IF(N63=$O$75,"○","")</f>
        <v/>
      </c>
      <c r="P63" s="10" t="s">
        <v>4</v>
      </c>
      <c r="Q63" s="35">
        <f>IF(I39="",0,IF(K37&gt;30000000,I39-(K37-30000000),I39))</f>
        <v>0</v>
      </c>
      <c r="R63" s="31">
        <f ca="1">IF(O63="○",O63,ROUNDDOWN(-Q63,-1))</f>
        <v>0</v>
      </c>
    </row>
    <row r="64" spans="2:18" ht="24.75" customHeight="1" thickTop="1" thickBot="1" x14ac:dyDescent="0.2">
      <c r="B64" s="117"/>
      <c r="C64" s="112"/>
      <c r="D64" s="114"/>
      <c r="E64" s="114"/>
      <c r="F64" s="77">
        <v>0</v>
      </c>
      <c r="G64" s="79">
        <v>30000</v>
      </c>
      <c r="H64" s="78">
        <f ca="1">IF(G64&gt;1,IF(COUNTIF(O63:O74,"○")&gt;0,0,ROUNDDOWN(G64,-1)),"")</f>
        <v>30000</v>
      </c>
      <c r="I64" s="88"/>
      <c r="J64" s="88"/>
      <c r="K64" s="78">
        <f>K62+G64</f>
        <v>100000</v>
      </c>
      <c r="L64" s="80">
        <f ca="1">ROUNDDOWN(H64*F64/$F$37,0)</f>
        <v>0</v>
      </c>
      <c r="N64" s="103"/>
      <c r="O64" s="103"/>
      <c r="P64" s="10" t="s">
        <v>5</v>
      </c>
      <c r="Q64" s="35">
        <f>IF(I40="",0,IF(K38&gt;30000000,I40-(K38-30000000),I40))</f>
        <v>0</v>
      </c>
      <c r="R64" s="64">
        <f ca="1">IF(O63="○",O63,ROUNDDOWN(-Q64,-1))</f>
        <v>0</v>
      </c>
    </row>
    <row r="65" spans="1:20" ht="20.100000000000001" hidden="1" customHeight="1" thickTop="1" x14ac:dyDescent="0.15">
      <c r="C65" s="109" t="s">
        <v>8</v>
      </c>
      <c r="D65" s="109">
        <f>D39+D43+D47+D53+D57+D61</f>
        <v>183</v>
      </c>
      <c r="E65" s="5" t="s">
        <v>4</v>
      </c>
      <c r="F65" s="73"/>
      <c r="G65" s="81">
        <f>SUM(G41+G45+G49+G51+G55+G59+G63)</f>
        <v>0</v>
      </c>
      <c r="H65" s="81">
        <f>SUM(H41+H45+H49+H51+H55+H59+H63)</f>
        <v>0</v>
      </c>
      <c r="I65" s="81">
        <f>SUM(I39+I43+I47+I53+I57+I61)</f>
        <v>0</v>
      </c>
      <c r="J65" s="81">
        <f ca="1">SUM(J39+J43+J47+J53+J57+J61)</f>
        <v>0</v>
      </c>
      <c r="K65" s="81">
        <f>K37+G65-I65</f>
        <v>0</v>
      </c>
      <c r="L65" s="81">
        <f ca="1">SUM(L37+L39+L41+L43+L45+L47+L49+L51+L53+L55+L57+L59+L61+L63)</f>
        <v>0</v>
      </c>
      <c r="N65" s="103">
        <v>5</v>
      </c>
      <c r="O65" s="103" t="str">
        <f ca="1">IF(N65=$O$75,"○","")</f>
        <v/>
      </c>
      <c r="P65" s="10" t="s">
        <v>4</v>
      </c>
      <c r="Q65" s="35">
        <f>IF(I43="",0,IF(K37&gt;30000000,I43-(K37-30000000),I43))</f>
        <v>0</v>
      </c>
      <c r="R65" s="31">
        <f ca="1">IF(O65="○",O65,ROUNDDOWN(-Q65,-1))</f>
        <v>0</v>
      </c>
    </row>
    <row r="66" spans="1:20" ht="24.75" customHeight="1" thickTop="1" x14ac:dyDescent="0.15">
      <c r="C66" s="113"/>
      <c r="D66" s="113"/>
      <c r="E66" s="94" t="s">
        <v>9</v>
      </c>
      <c r="F66" s="94"/>
      <c r="G66" s="82">
        <f>SUM(G42+G46+G50+G52+G56+G60+G64)</f>
        <v>140000</v>
      </c>
      <c r="H66" s="82">
        <f ca="1">SUM(H42+H46+H50+H52+H56+H60+H64)</f>
        <v>140000</v>
      </c>
      <c r="I66" s="81">
        <f>SUM(I40+I44+I48+I54+I58+I62)</f>
        <v>40000</v>
      </c>
      <c r="J66" s="81">
        <f ca="1">SUM(J40+J44+J48+J54+J58+J62)</f>
        <v>-40000</v>
      </c>
      <c r="K66" s="90">
        <f>K38+G66-I66</f>
        <v>100000</v>
      </c>
      <c r="L66" s="82">
        <f ca="1">SUM(L38+L40+L42+L44+L46+L48+L50+L52+L54+L56+L58+L60+L62+L64)</f>
        <v>33440</v>
      </c>
      <c r="N66" s="103"/>
      <c r="O66" s="103"/>
      <c r="P66" s="10" t="s">
        <v>5</v>
      </c>
      <c r="Q66" s="35">
        <f>IF(I44="",0,IF(K38&gt;30000000,I44-(K38-30000000),I44))</f>
        <v>0</v>
      </c>
      <c r="R66" s="64">
        <f ca="1">IF(O65="○",O65,ROUNDDOWN(-Q66,-1))</f>
        <v>0</v>
      </c>
    </row>
    <row r="67" spans="1:20" ht="24.75" customHeight="1" x14ac:dyDescent="0.15">
      <c r="B67" s="91"/>
      <c r="C67" s="131"/>
      <c r="D67" s="131"/>
      <c r="E67" s="131"/>
      <c r="F67" s="99"/>
      <c r="G67" s="91"/>
      <c r="N67" s="103">
        <v>6</v>
      </c>
      <c r="O67" s="103" t="str">
        <f ca="1">IF(N67=$O$75,"○","")</f>
        <v/>
      </c>
      <c r="P67" s="10" t="s">
        <v>4</v>
      </c>
      <c r="Q67" s="35">
        <f>IF(I47="",0,IF(K37&gt;30000000,I47-(K37-30000000),I47))</f>
        <v>0</v>
      </c>
      <c r="R67" s="31">
        <f ca="1">IF(O67="○",O67,ROUNDDOWN(-Q67,-1))</f>
        <v>0</v>
      </c>
    </row>
    <row r="68" spans="1:20" s="8" customFormat="1" ht="24.75" customHeight="1" x14ac:dyDescent="0.15">
      <c r="A68" s="18"/>
      <c r="C68" s="7"/>
      <c r="D68" s="7"/>
      <c r="E68" s="7"/>
      <c r="F68" s="7"/>
      <c r="M68" s="30"/>
      <c r="N68" s="103"/>
      <c r="O68" s="103"/>
      <c r="P68" s="10" t="s">
        <v>5</v>
      </c>
      <c r="Q68" s="35">
        <f>IF(I48="",0,IF(K38&gt;30000000,I48-(K38-30000000),I48))</f>
        <v>0</v>
      </c>
      <c r="R68" s="64">
        <f ca="1">IF(O67="○",O67,ROUNDDOWN(-Q68,-1))</f>
        <v>0</v>
      </c>
      <c r="S68" s="33"/>
      <c r="T68" s="33"/>
    </row>
    <row r="69" spans="1:20" ht="24.75" customHeight="1" thickBot="1" x14ac:dyDescent="0.2">
      <c r="F69" s="107"/>
      <c r="G69" s="108"/>
      <c r="J69" s="67" t="s">
        <v>62</v>
      </c>
      <c r="N69" s="103">
        <v>7</v>
      </c>
      <c r="O69" s="103" t="str">
        <f ca="1">IF(N69=$O$75,"○","")</f>
        <v/>
      </c>
      <c r="P69" s="10" t="s">
        <v>4</v>
      </c>
      <c r="Q69" s="35">
        <f>IF(I53="",0,IF(K37&gt;30000000,I53-(K37-30000000),I53))</f>
        <v>0</v>
      </c>
      <c r="R69" s="64">
        <f ca="1">IF(O69="○",O69,ROUNDDOWN(-Q69,-1))</f>
        <v>0</v>
      </c>
    </row>
    <row r="70" spans="1:20" ht="24.75" customHeight="1" thickBot="1" x14ac:dyDescent="0.2">
      <c r="C70" s="132" t="s">
        <v>43</v>
      </c>
      <c r="D70" s="133"/>
      <c r="E70" s="134"/>
      <c r="F70" s="66" t="s">
        <v>9</v>
      </c>
      <c r="G70" s="10" t="s">
        <v>10</v>
      </c>
      <c r="H70" s="37"/>
      <c r="J70" s="95" t="s">
        <v>59</v>
      </c>
      <c r="K70" s="98">
        <v>1.9</v>
      </c>
      <c r="N70" s="103"/>
      <c r="O70" s="103"/>
      <c r="P70" s="10" t="s">
        <v>5</v>
      </c>
      <c r="Q70" s="35">
        <f>IF(I54="",0,IF(K38&gt;30000000,I54-(K38-30000000),I54))</f>
        <v>0</v>
      </c>
      <c r="R70" s="64">
        <f ca="1">IF(O69="○",O69,ROUNDDOWN(-Q70,-1))</f>
        <v>0</v>
      </c>
    </row>
    <row r="71" spans="1:20" ht="24.75" customHeight="1" x14ac:dyDescent="0.2">
      <c r="C71" s="104" t="s">
        <v>11</v>
      </c>
      <c r="D71" s="105"/>
      <c r="E71" s="106"/>
      <c r="F71" s="40">
        <f ca="1">ROUNDDOWN(L66*K70/2/100,0)</f>
        <v>317</v>
      </c>
      <c r="G71" s="41">
        <f ca="1">ROUNDDOWN(L65*F67/2/100,0)</f>
        <v>0</v>
      </c>
      <c r="H71" s="37"/>
      <c r="J71" s="36"/>
      <c r="K71" s="36"/>
      <c r="L71" s="36"/>
      <c r="N71" s="103">
        <v>8</v>
      </c>
      <c r="O71" s="103" t="str">
        <f ca="1">IF(N71=$O$75,"○","")</f>
        <v/>
      </c>
      <c r="P71" s="10" t="s">
        <v>4</v>
      </c>
      <c r="Q71" s="35">
        <f>IF(I57="",0,IF(K37&gt;30000000,I57-(K37-30000000),I57))</f>
        <v>0</v>
      </c>
      <c r="R71" s="64">
        <f ca="1">IF(O71="○",O71,ROUNDDOWN(-Q71,-1))</f>
        <v>0</v>
      </c>
    </row>
    <row r="72" spans="1:20" ht="24.75" customHeight="1" thickBot="1" x14ac:dyDescent="0.2">
      <c r="C72" s="104" t="s">
        <v>12</v>
      </c>
      <c r="D72" s="105"/>
      <c r="E72" s="106"/>
      <c r="F72" s="40">
        <f ca="1">F73+F74</f>
        <v>63</v>
      </c>
      <c r="G72" s="41"/>
      <c r="I72" s="7"/>
      <c r="J72" s="67" t="s">
        <v>44</v>
      </c>
      <c r="K72" s="38"/>
      <c r="L72" s="39"/>
      <c r="N72" s="103"/>
      <c r="O72" s="103"/>
      <c r="P72" s="10" t="s">
        <v>5</v>
      </c>
      <c r="Q72" s="35">
        <f>IF(I58="",0,IF(K38&gt;30000000,I58-(K38-30000000),I58))</f>
        <v>40000</v>
      </c>
      <c r="R72" s="64">
        <f ca="1">IF(O71="○",O71,ROUNDDOWN(-Q72,-1))</f>
        <v>-40000</v>
      </c>
    </row>
    <row r="73" spans="1:20" ht="24.75" customHeight="1" thickBot="1" x14ac:dyDescent="0.2">
      <c r="C73" s="104" t="s">
        <v>15</v>
      </c>
      <c r="D73" s="105"/>
      <c r="E73" s="106"/>
      <c r="F73" s="40">
        <f ca="1">ROUNDDOWN(F71*15.315/100,0)</f>
        <v>48</v>
      </c>
      <c r="G73" s="41"/>
      <c r="I73" s="42"/>
      <c r="J73" s="43" t="s">
        <v>37</v>
      </c>
      <c r="K73" s="102"/>
      <c r="L73" s="44"/>
      <c r="N73" s="103">
        <v>9</v>
      </c>
      <c r="O73" s="103" t="str">
        <f ca="1">IF(N73=$O$75,"○","")</f>
        <v/>
      </c>
      <c r="P73" s="10" t="s">
        <v>4</v>
      </c>
      <c r="Q73" s="35">
        <f>IF(I61="",0,IF(K37&gt;30000000,I61-(K37-30000000),I61))</f>
        <v>0</v>
      </c>
      <c r="R73" s="64">
        <f ca="1">IF(O73="○",O73,ROUNDDOWN(-Q73,-1))</f>
        <v>0</v>
      </c>
    </row>
    <row r="74" spans="1:20" ht="24.75" customHeight="1" x14ac:dyDescent="0.15">
      <c r="C74" s="104" t="s">
        <v>17</v>
      </c>
      <c r="D74" s="105"/>
      <c r="E74" s="106"/>
      <c r="F74" s="40">
        <f ca="1">ROUNDDOWN(F71*5/100,0)</f>
        <v>15</v>
      </c>
      <c r="G74" s="41"/>
      <c r="I74" s="42"/>
      <c r="J74" s="45" t="s">
        <v>13</v>
      </c>
      <c r="K74" s="46">
        <f ca="1">IF(K73="",DATE(YEAR(TODAY()),9,30),EOMONTH(K73,-1))</f>
        <v>46295</v>
      </c>
      <c r="L74" s="47" t="s">
        <v>14</v>
      </c>
      <c r="N74" s="103"/>
      <c r="O74" s="103"/>
      <c r="P74" s="10" t="s">
        <v>5</v>
      </c>
      <c r="Q74" s="35">
        <f>IF(I62="",0,IF(K38&gt;30000000,I62-(K38-30000000),I62))</f>
        <v>0</v>
      </c>
      <c r="R74" s="64">
        <f ca="1">IF(O73="○",O73,ROUNDDOWN(-Q74,-1))</f>
        <v>0</v>
      </c>
    </row>
    <row r="75" spans="1:20" ht="24.75" customHeight="1" x14ac:dyDescent="0.15">
      <c r="C75" s="104" t="s">
        <v>18</v>
      </c>
      <c r="D75" s="105"/>
      <c r="E75" s="106"/>
      <c r="F75" s="40">
        <f ca="1">F71-F72</f>
        <v>254</v>
      </c>
      <c r="G75" s="41">
        <f ca="1">G71-G72</f>
        <v>0</v>
      </c>
      <c r="H75" s="50"/>
      <c r="I75" s="42"/>
      <c r="J75" s="33"/>
      <c r="K75" s="48" t="str">
        <f ca="1">IF(MONTH(K74)=9,"",EOMONTH(K74,1))</f>
        <v/>
      </c>
      <c r="L75" s="49" t="s">
        <v>16</v>
      </c>
      <c r="N75" s="31" t="s">
        <v>22</v>
      </c>
      <c r="O75" s="31" t="str">
        <f ca="1">IF(K75="","",MONTH(K75))</f>
        <v/>
      </c>
      <c r="P75" s="31" t="s">
        <v>23</v>
      </c>
      <c r="Q75" s="31"/>
      <c r="R75" s="33"/>
    </row>
    <row r="76" spans="1:20" ht="24.75" customHeight="1" thickBot="1" x14ac:dyDescent="0.2">
      <c r="C76" s="123" t="s">
        <v>58</v>
      </c>
      <c r="D76" s="124"/>
      <c r="E76" s="124"/>
      <c r="F76" s="51">
        <f ca="1">K66+F75</f>
        <v>100254</v>
      </c>
      <c r="G76" s="52">
        <f ca="1">K65+G75</f>
        <v>0</v>
      </c>
      <c r="H76" s="53"/>
      <c r="I76" s="42"/>
      <c r="J76" s="53"/>
      <c r="K76" s="53"/>
      <c r="L76" s="53"/>
      <c r="N76" s="31"/>
      <c r="O76" s="31"/>
      <c r="P76" s="31"/>
      <c r="Q76" s="31"/>
      <c r="R76" s="33"/>
    </row>
    <row r="77" spans="1:20" ht="15" customHeight="1" x14ac:dyDescent="0.15">
      <c r="F77" s="54"/>
      <c r="G77" s="7"/>
      <c r="N77" s="31"/>
      <c r="O77" s="31"/>
      <c r="P77" s="31"/>
      <c r="Q77" s="31"/>
      <c r="R77" s="33"/>
    </row>
    <row r="78" spans="1:20" ht="15" customHeight="1" thickBot="1" x14ac:dyDescent="0.2">
      <c r="F78" s="54"/>
      <c r="G78" s="7"/>
      <c r="N78" s="31"/>
      <c r="O78" s="31"/>
      <c r="P78" s="31"/>
      <c r="Q78" s="31"/>
      <c r="R78" s="33"/>
    </row>
    <row r="79" spans="1:20" ht="3.75" customHeight="1" x14ac:dyDescent="0.15">
      <c r="A79" s="55"/>
      <c r="B79" s="55"/>
      <c r="C79" s="56"/>
      <c r="D79" s="56"/>
      <c r="E79" s="56"/>
      <c r="F79" s="57"/>
      <c r="G79" s="56"/>
      <c r="H79" s="55"/>
      <c r="I79" s="55"/>
      <c r="J79" s="55"/>
      <c r="K79" s="55"/>
      <c r="L79" s="55"/>
      <c r="M79" s="55"/>
      <c r="N79" s="31"/>
      <c r="O79" s="31"/>
      <c r="P79" s="31"/>
      <c r="Q79" s="31"/>
      <c r="R79" s="33"/>
    </row>
    <row r="80" spans="1:20" ht="3.75" customHeight="1" thickBot="1" x14ac:dyDescent="0.2">
      <c r="A80" s="9"/>
      <c r="B80" s="9"/>
      <c r="C80" s="58"/>
      <c r="D80" s="58"/>
      <c r="E80" s="58"/>
      <c r="F80" s="59"/>
      <c r="G80" s="58"/>
      <c r="H80" s="9"/>
      <c r="I80" s="9"/>
      <c r="J80" s="9"/>
      <c r="K80" s="9"/>
      <c r="L80" s="9"/>
      <c r="M80" s="9"/>
      <c r="N80" s="31"/>
      <c r="O80" s="31"/>
      <c r="P80" s="31"/>
      <c r="Q80" s="31"/>
      <c r="R80" s="33"/>
    </row>
    <row r="81" spans="1:20" ht="21.75" customHeight="1" x14ac:dyDescent="0.15">
      <c r="A81" s="60"/>
      <c r="B81" s="55"/>
      <c r="C81" s="56"/>
      <c r="D81" s="56"/>
      <c r="E81" s="56"/>
      <c r="F81" s="57"/>
      <c r="G81" s="56"/>
      <c r="H81" s="55"/>
      <c r="I81" s="55"/>
      <c r="J81" s="55"/>
      <c r="K81" s="55"/>
      <c r="L81" s="55"/>
      <c r="M81" s="61"/>
      <c r="N81" s="31"/>
      <c r="O81" s="31"/>
      <c r="P81" s="31"/>
      <c r="Q81" s="31"/>
      <c r="R81" s="33"/>
    </row>
    <row r="82" spans="1:20" ht="18.75" x14ac:dyDescent="0.2">
      <c r="B82" s="135" t="s">
        <v>67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96"/>
      <c r="N82" s="31"/>
      <c r="O82" s="31"/>
      <c r="P82" s="31"/>
      <c r="Q82" s="31"/>
      <c r="R82" s="33"/>
    </row>
    <row r="83" spans="1:20" ht="21.75" customHeight="1" x14ac:dyDescent="0.15">
      <c r="F83" s="54"/>
      <c r="G83" s="7"/>
      <c r="N83" s="31"/>
      <c r="O83" s="31"/>
      <c r="P83" s="31"/>
      <c r="Q83" s="31"/>
      <c r="R83" s="33"/>
    </row>
    <row r="84" spans="1:20" ht="8.25" customHeight="1" x14ac:dyDescent="0.15">
      <c r="C84" s="8"/>
      <c r="D84" s="8"/>
      <c r="E84" s="8"/>
      <c r="F84" s="8"/>
      <c r="N84" s="31"/>
      <c r="O84" s="31"/>
      <c r="P84" s="31"/>
      <c r="Q84" s="31"/>
      <c r="R84" s="33"/>
    </row>
    <row r="85" spans="1:20" s="29" customFormat="1" ht="24.75" customHeight="1" x14ac:dyDescent="0.15">
      <c r="A85" s="24"/>
      <c r="B85" s="92"/>
      <c r="C85" s="93"/>
      <c r="D85" s="75" t="s">
        <v>50</v>
      </c>
      <c r="E85" s="75" t="s">
        <v>51</v>
      </c>
      <c r="F85" s="75" t="s">
        <v>52</v>
      </c>
      <c r="G85" s="76" t="s">
        <v>56</v>
      </c>
      <c r="H85" s="75" t="s">
        <v>0</v>
      </c>
      <c r="I85" s="75" t="s">
        <v>53</v>
      </c>
      <c r="J85" s="75" t="s">
        <v>0</v>
      </c>
      <c r="K85" s="74" t="s">
        <v>1</v>
      </c>
      <c r="L85" s="74" t="s">
        <v>2</v>
      </c>
      <c r="M85" s="23"/>
      <c r="N85" s="27"/>
      <c r="O85" s="27"/>
      <c r="P85" s="27"/>
      <c r="Q85" s="27"/>
      <c r="R85" s="10"/>
      <c r="S85" s="28"/>
      <c r="T85" s="28"/>
    </row>
    <row r="86" spans="1:20" ht="20.100000000000001" hidden="1" customHeight="1" x14ac:dyDescent="0.15">
      <c r="B86" s="108" t="s">
        <v>3</v>
      </c>
      <c r="C86" s="107"/>
      <c r="D86" s="74"/>
      <c r="E86" s="74" t="s">
        <v>4</v>
      </c>
      <c r="F86" s="74">
        <f>D114</f>
        <v>182</v>
      </c>
      <c r="G86" s="82"/>
      <c r="H86" s="82"/>
      <c r="I86" s="82"/>
      <c r="J86" s="82"/>
      <c r="K86" s="82"/>
      <c r="L86" s="86">
        <f>ROUNDDOWN(K86/10,0)*10</f>
        <v>0</v>
      </c>
      <c r="N86" s="31"/>
      <c r="O86" s="31"/>
      <c r="P86" s="31"/>
      <c r="Q86" s="31"/>
      <c r="R86" s="33"/>
    </row>
    <row r="87" spans="1:20" ht="24.75" customHeight="1" thickBot="1" x14ac:dyDescent="0.2">
      <c r="B87" s="115"/>
      <c r="C87" s="116"/>
      <c r="D87" s="77"/>
      <c r="E87" s="77" t="s">
        <v>57</v>
      </c>
      <c r="F87" s="77">
        <f>F86</f>
        <v>182</v>
      </c>
      <c r="G87" s="78"/>
      <c r="H87" s="78"/>
      <c r="I87" s="78"/>
      <c r="J87" s="78"/>
      <c r="K87" s="79">
        <v>120855</v>
      </c>
      <c r="L87" s="80">
        <f>IF(K87&gt;30000000,30000000,ROUNDDOWN(K87/10,0)*10)</f>
        <v>120850</v>
      </c>
      <c r="N87" s="31"/>
      <c r="O87" s="31"/>
      <c r="P87" s="31"/>
      <c r="Q87" s="32"/>
      <c r="R87" s="33"/>
    </row>
    <row r="88" spans="1:20" ht="20.100000000000001" hidden="1" customHeight="1" x14ac:dyDescent="0.15">
      <c r="B88" s="114" t="s">
        <v>25</v>
      </c>
      <c r="C88" s="113" t="s">
        <v>24</v>
      </c>
      <c r="D88" s="109">
        <v>31</v>
      </c>
      <c r="E88" s="73" t="s">
        <v>4</v>
      </c>
      <c r="F88" s="73">
        <f>F86</f>
        <v>182</v>
      </c>
      <c r="G88" s="81"/>
      <c r="H88" s="81"/>
      <c r="I88" s="81"/>
      <c r="J88" s="82" t="str">
        <f ca="1">IF(O112="○",ROUNDDOWN(-K86,-1),IF(R112=0,"",ROUNDDOWN(R112,-1)))</f>
        <v/>
      </c>
      <c r="K88" s="81">
        <f>K86-I88</f>
        <v>0</v>
      </c>
      <c r="L88" s="83">
        <f ca="1">ROUNDDOWN(J88*F88/$F$37,0)</f>
        <v>0</v>
      </c>
      <c r="N88" s="31"/>
      <c r="O88" s="31"/>
      <c r="P88" s="31"/>
      <c r="Q88" s="32"/>
      <c r="R88" s="33"/>
    </row>
    <row r="89" spans="1:20" ht="24.75" customHeight="1" thickTop="1" thickBot="1" x14ac:dyDescent="0.2">
      <c r="B89" s="117"/>
      <c r="C89" s="110"/>
      <c r="D89" s="113"/>
      <c r="E89" s="128" t="s">
        <v>57</v>
      </c>
      <c r="F89" s="74">
        <f>F86</f>
        <v>182</v>
      </c>
      <c r="G89" s="84"/>
      <c r="H89" s="84"/>
      <c r="I89" s="85"/>
      <c r="J89" s="82" t="str">
        <f ca="1">IF(O112="○",ROUNDDOWN(IF(K87&gt;30000000,-30000000,-K87),-1),IF(R113=0,"",ROUNDDOWN(R113,-1)))</f>
        <v/>
      </c>
      <c r="K89" s="82">
        <f>K87-I89</f>
        <v>120855</v>
      </c>
      <c r="L89" s="86">
        <f ca="1">ROUNDDOWN(J89*F89/$F$37,0)</f>
        <v>0</v>
      </c>
      <c r="N89" s="31"/>
      <c r="O89" s="31"/>
      <c r="P89" s="31"/>
      <c r="Q89" s="32"/>
      <c r="R89" s="33"/>
    </row>
    <row r="90" spans="1:20" ht="20.100000000000001" hidden="1" customHeight="1" x14ac:dyDescent="0.15">
      <c r="B90" s="117"/>
      <c r="C90" s="111" t="s">
        <v>6</v>
      </c>
      <c r="D90" s="113"/>
      <c r="E90" s="113"/>
      <c r="F90" s="74">
        <f>F89-D88</f>
        <v>151</v>
      </c>
      <c r="G90" s="82"/>
      <c r="H90" s="82" t="str">
        <f>IF(G90&gt;1,IF(COUNTIF(O112,"○")&gt;0,0,ROUNDDOWN(G90,-1)),"")</f>
        <v/>
      </c>
      <c r="I90" s="82"/>
      <c r="J90" s="82"/>
      <c r="K90" s="82">
        <f>K88+G90</f>
        <v>0</v>
      </c>
      <c r="L90" s="86">
        <f>ROUNDDOWN(H90*F90/$F$37,0)</f>
        <v>0</v>
      </c>
      <c r="N90" s="31"/>
      <c r="O90" s="31"/>
      <c r="P90" s="31"/>
      <c r="Q90" s="32"/>
      <c r="R90" s="33"/>
    </row>
    <row r="91" spans="1:20" ht="24.75" customHeight="1" thickTop="1" thickBot="1" x14ac:dyDescent="0.2">
      <c r="B91" s="117"/>
      <c r="C91" s="112"/>
      <c r="D91" s="114"/>
      <c r="E91" s="114"/>
      <c r="F91" s="77">
        <f>F90</f>
        <v>151</v>
      </c>
      <c r="G91" s="79">
        <v>10000</v>
      </c>
      <c r="H91" s="87">
        <f ca="1">IF(G91&gt;1,IF(COUNTIF(O112,"○")&gt;0,0,ROUNDDOWN(G91,-1)),"")</f>
        <v>10000</v>
      </c>
      <c r="I91" s="88"/>
      <c r="J91" s="88"/>
      <c r="K91" s="78">
        <f>K89+G91</f>
        <v>130855</v>
      </c>
      <c r="L91" s="80">
        <f ca="1">ROUNDDOWN(H91*F91/$F$86,0)</f>
        <v>8296</v>
      </c>
      <c r="N91" s="31"/>
      <c r="O91" s="31"/>
      <c r="P91" s="31"/>
      <c r="Q91" s="32"/>
      <c r="R91" s="33"/>
    </row>
    <row r="92" spans="1:20" ht="20.100000000000001" hidden="1" customHeight="1" x14ac:dyDescent="0.15">
      <c r="B92" s="117" t="s">
        <v>26</v>
      </c>
      <c r="C92" s="113" t="s">
        <v>24</v>
      </c>
      <c r="D92" s="109">
        <v>30</v>
      </c>
      <c r="E92" s="73"/>
      <c r="F92" s="73">
        <f>F91</f>
        <v>151</v>
      </c>
      <c r="G92" s="81"/>
      <c r="H92" s="81"/>
      <c r="I92" s="81"/>
      <c r="J92" s="82" t="str">
        <f ca="1">IF(O114="○",ROUNDDOWN(-K90,-1),IF(R114=0,"",ROUNDDOWN(R114,-1)))</f>
        <v/>
      </c>
      <c r="K92" s="81">
        <f>K90-I92</f>
        <v>0</v>
      </c>
      <c r="L92" s="83">
        <f ca="1">ROUNDDOWN(J92*F92/$F$37,0)</f>
        <v>0</v>
      </c>
      <c r="N92" s="31"/>
      <c r="O92" s="31"/>
      <c r="P92" s="31"/>
      <c r="Q92" s="32"/>
      <c r="R92" s="33"/>
    </row>
    <row r="93" spans="1:20" ht="24.75" customHeight="1" thickTop="1" thickBot="1" x14ac:dyDescent="0.2">
      <c r="B93" s="117"/>
      <c r="C93" s="110"/>
      <c r="D93" s="113"/>
      <c r="E93" s="128" t="s">
        <v>57</v>
      </c>
      <c r="F93" s="74">
        <f>F92</f>
        <v>151</v>
      </c>
      <c r="G93" s="84"/>
      <c r="H93" s="84"/>
      <c r="I93" s="85">
        <v>100000</v>
      </c>
      <c r="J93" s="82">
        <f ca="1">IF(O114="○",ROUNDDOWN(IF(K91&gt;30000000,-30000000,-K91),-1),IF(R115=0,"",ROUNDDOWN(R115,-1)))</f>
        <v>-100000</v>
      </c>
      <c r="K93" s="82">
        <f>K91-I93</f>
        <v>30855</v>
      </c>
      <c r="L93" s="86">
        <f ca="1">ROUNDDOWN(J93*F93/$F$86,0)</f>
        <v>-82967</v>
      </c>
      <c r="N93" s="31"/>
      <c r="O93" s="31"/>
      <c r="P93" s="31"/>
      <c r="Q93" s="32"/>
      <c r="R93" s="33"/>
    </row>
    <row r="94" spans="1:20" ht="20.100000000000001" hidden="1" customHeight="1" x14ac:dyDescent="0.15">
      <c r="B94" s="117"/>
      <c r="C94" s="111" t="s">
        <v>6</v>
      </c>
      <c r="D94" s="113"/>
      <c r="E94" s="113"/>
      <c r="F94" s="74">
        <f>F93-D92</f>
        <v>121</v>
      </c>
      <c r="G94" s="82"/>
      <c r="H94" s="82" t="str">
        <f>IF(G94&gt;1,IF(COUNTIF(O112:O115,"○")&gt;0,0,ROUNDDOWN(G94,-1)),"")</f>
        <v/>
      </c>
      <c r="I94" s="82"/>
      <c r="J94" s="82"/>
      <c r="K94" s="82">
        <f>K92+G94</f>
        <v>0</v>
      </c>
      <c r="L94" s="86">
        <f>ROUNDDOWN(H94*F94/$F$37,0)</f>
        <v>0</v>
      </c>
      <c r="N94" s="31"/>
      <c r="O94" s="31"/>
      <c r="P94" s="31"/>
      <c r="Q94" s="32"/>
      <c r="R94" s="33"/>
    </row>
    <row r="95" spans="1:20" ht="24.75" customHeight="1" thickTop="1" thickBot="1" x14ac:dyDescent="0.2">
      <c r="B95" s="117"/>
      <c r="C95" s="112"/>
      <c r="D95" s="114"/>
      <c r="E95" s="114"/>
      <c r="F95" s="77">
        <f>F94</f>
        <v>121</v>
      </c>
      <c r="G95" s="79">
        <v>10000</v>
      </c>
      <c r="H95" s="78">
        <f ca="1">IF(G95&gt;1,IF(COUNTIF(O112:O115,"○")&gt;0,0,ROUNDDOWN(G95,-1)),"")</f>
        <v>10000</v>
      </c>
      <c r="I95" s="88"/>
      <c r="J95" s="88"/>
      <c r="K95" s="78">
        <f>K93+G95</f>
        <v>40855</v>
      </c>
      <c r="L95" s="80">
        <f ca="1">ROUNDDOWN(H95*F95/$F$86,0)</f>
        <v>6648</v>
      </c>
      <c r="N95" s="31"/>
      <c r="O95" s="31"/>
      <c r="P95" s="31"/>
      <c r="Q95" s="32"/>
      <c r="R95" s="33"/>
    </row>
    <row r="96" spans="1:20" ht="20.100000000000001" hidden="1" customHeight="1" x14ac:dyDescent="0.15">
      <c r="B96" s="117" t="s">
        <v>27</v>
      </c>
      <c r="C96" s="113" t="s">
        <v>24</v>
      </c>
      <c r="D96" s="109">
        <v>31</v>
      </c>
      <c r="E96" s="73"/>
      <c r="F96" s="73">
        <f>F95</f>
        <v>121</v>
      </c>
      <c r="G96" s="81"/>
      <c r="H96" s="81"/>
      <c r="I96" s="81"/>
      <c r="J96" s="82" t="str">
        <f ca="1">IF(O116="○",ROUNDDOWN(-K94,-1),IF(R116=0,"",ROUNDDOWN(R116,-1)))</f>
        <v/>
      </c>
      <c r="K96" s="81">
        <f>K94-I96</f>
        <v>0</v>
      </c>
      <c r="L96" s="83">
        <f ca="1">ROUNDDOWN(J96*F96/$F$37,0)</f>
        <v>0</v>
      </c>
      <c r="N96" s="31"/>
      <c r="O96" s="31"/>
      <c r="P96" s="31"/>
      <c r="Q96" s="32"/>
      <c r="R96" s="33"/>
    </row>
    <row r="97" spans="2:18" ht="24.75" customHeight="1" thickTop="1" thickBot="1" x14ac:dyDescent="0.2">
      <c r="B97" s="117"/>
      <c r="C97" s="110"/>
      <c r="D97" s="113"/>
      <c r="E97" s="128" t="s">
        <v>57</v>
      </c>
      <c r="F97" s="74">
        <f>F96</f>
        <v>121</v>
      </c>
      <c r="G97" s="84"/>
      <c r="H97" s="84"/>
      <c r="I97" s="85"/>
      <c r="J97" s="82" t="str">
        <f ca="1">IF(O116="○",ROUNDDOWN(IF(K95&gt;30000000,-30000000,-K95),-1),IF(R117=0,"",ROUNDDOWN(R117,-1)))</f>
        <v/>
      </c>
      <c r="K97" s="82">
        <f>K95-I97</f>
        <v>40855</v>
      </c>
      <c r="L97" s="86">
        <f ca="1">ROUNDDOWN(J97*F97/$F$86,0)</f>
        <v>0</v>
      </c>
      <c r="N97" s="31"/>
      <c r="O97" s="31"/>
      <c r="P97" s="31"/>
      <c r="Q97" s="32"/>
      <c r="R97" s="33"/>
    </row>
    <row r="98" spans="2:18" ht="20.100000000000001" hidden="1" customHeight="1" x14ac:dyDescent="0.15">
      <c r="B98" s="117"/>
      <c r="C98" s="111" t="s">
        <v>6</v>
      </c>
      <c r="D98" s="113"/>
      <c r="E98" s="113"/>
      <c r="F98" s="74">
        <f>F97-D96</f>
        <v>90</v>
      </c>
      <c r="G98" s="82"/>
      <c r="H98" s="82" t="str">
        <f>IF(G98&gt;1,IF(COUNTIF(O112:O117,"○")&gt;0,0,ROUNDDOWN(G98,-1)),"")</f>
        <v/>
      </c>
      <c r="I98" s="82"/>
      <c r="J98" s="82"/>
      <c r="K98" s="82">
        <f>K96+G98</f>
        <v>0</v>
      </c>
      <c r="L98" s="86">
        <f>ROUNDDOWN(H98*F98/$F$37,0)</f>
        <v>0</v>
      </c>
      <c r="N98" s="31"/>
      <c r="O98" s="31"/>
      <c r="P98" s="31"/>
      <c r="Q98" s="32"/>
      <c r="R98" s="33"/>
    </row>
    <row r="99" spans="2:18" ht="24.75" customHeight="1" thickTop="1" thickBot="1" x14ac:dyDescent="0.2">
      <c r="B99" s="117"/>
      <c r="C99" s="129"/>
      <c r="D99" s="113"/>
      <c r="E99" s="113"/>
      <c r="F99" s="74">
        <f>F98</f>
        <v>90</v>
      </c>
      <c r="G99" s="85">
        <v>10000</v>
      </c>
      <c r="H99" s="82">
        <f ca="1">IF(G99&gt;1,IF(COUNTIF(O112:O117,"○")&gt;0,0,ROUNDDOWN(G99,-1)),"")</f>
        <v>10000</v>
      </c>
      <c r="I99" s="84"/>
      <c r="J99" s="84"/>
      <c r="K99" s="82">
        <f>K97+G99</f>
        <v>50855</v>
      </c>
      <c r="L99" s="86">
        <f ca="1">ROUNDDOWN(H99*F99/$F$86,0)</f>
        <v>4945</v>
      </c>
      <c r="N99" s="31"/>
      <c r="O99" s="31"/>
      <c r="P99" s="31"/>
      <c r="Q99" s="32"/>
      <c r="R99" s="33"/>
    </row>
    <row r="100" spans="2:18" ht="20.100000000000001" hidden="1" customHeight="1" x14ac:dyDescent="0.15">
      <c r="B100" s="117"/>
      <c r="C100" s="130" t="s">
        <v>7</v>
      </c>
      <c r="D100" s="113"/>
      <c r="E100" s="113"/>
      <c r="F100" s="74">
        <f>F99</f>
        <v>90</v>
      </c>
      <c r="G100" s="81"/>
      <c r="H100" s="82" t="str">
        <f>IF(G100&gt;1,IF(COUNTIF(O112:O117,"○")&gt;0,0,ROUNDDOWN(G100,-1)),"")</f>
        <v/>
      </c>
      <c r="I100" s="84"/>
      <c r="J100" s="84"/>
      <c r="K100" s="82">
        <f>K98+G100</f>
        <v>0</v>
      </c>
      <c r="L100" s="83">
        <f>ROUNDDOWN(H100*F100/$F$37,0)</f>
        <v>0</v>
      </c>
      <c r="N100" s="31"/>
      <c r="O100" s="31"/>
      <c r="P100" s="31"/>
      <c r="Q100" s="32"/>
      <c r="R100" s="33"/>
    </row>
    <row r="101" spans="2:18" ht="24.75" customHeight="1" thickTop="1" thickBot="1" x14ac:dyDescent="0.2">
      <c r="B101" s="117"/>
      <c r="C101" s="112"/>
      <c r="D101" s="114"/>
      <c r="E101" s="114"/>
      <c r="F101" s="77">
        <f>F100</f>
        <v>90</v>
      </c>
      <c r="G101" s="79">
        <v>30000</v>
      </c>
      <c r="H101" s="78">
        <f ca="1">IF(G101&gt;1,IF(COUNTIF(O112:O117,"○")&gt;0,0,ROUNDDOWN(G101,-1)),"")</f>
        <v>30000</v>
      </c>
      <c r="I101" s="88"/>
      <c r="J101" s="88"/>
      <c r="K101" s="78">
        <f>K99+G101</f>
        <v>80855</v>
      </c>
      <c r="L101" s="80">
        <f ca="1">ROUNDDOWN(H101*F101/$F$86,0)</f>
        <v>14835</v>
      </c>
      <c r="N101" s="31"/>
      <c r="O101" s="31"/>
      <c r="P101" s="31"/>
      <c r="Q101" s="32"/>
      <c r="R101" s="33"/>
    </row>
    <row r="102" spans="2:18" ht="20.100000000000001" hidden="1" customHeight="1" x14ac:dyDescent="0.15">
      <c r="B102" s="117" t="s">
        <v>28</v>
      </c>
      <c r="C102" s="113" t="s">
        <v>24</v>
      </c>
      <c r="D102" s="109">
        <v>31</v>
      </c>
      <c r="E102" s="73"/>
      <c r="F102" s="73">
        <f>F101</f>
        <v>90</v>
      </c>
      <c r="G102" s="81"/>
      <c r="H102" s="81"/>
      <c r="I102" s="81"/>
      <c r="J102" s="82" t="str">
        <f ca="1">IF(O118="○",ROUNDDOWN(-K100,-1),IF(R118=0,"",ROUNDDOWN(R118,-1)))</f>
        <v/>
      </c>
      <c r="K102" s="81">
        <f>K100-I102</f>
        <v>0</v>
      </c>
      <c r="L102" s="83">
        <f ca="1">ROUNDDOWN(J102*F102/$F$37,0)</f>
        <v>0</v>
      </c>
      <c r="N102" s="31"/>
      <c r="O102" s="31"/>
      <c r="P102" s="31"/>
      <c r="Q102" s="32"/>
      <c r="R102" s="33"/>
    </row>
    <row r="103" spans="2:18" ht="24.75" customHeight="1" thickTop="1" thickBot="1" x14ac:dyDescent="0.2">
      <c r="B103" s="117"/>
      <c r="C103" s="110"/>
      <c r="D103" s="113"/>
      <c r="E103" s="128" t="s">
        <v>57</v>
      </c>
      <c r="F103" s="74">
        <f>F102</f>
        <v>90</v>
      </c>
      <c r="G103" s="84"/>
      <c r="H103" s="84"/>
      <c r="I103" s="85"/>
      <c r="J103" s="82" t="str">
        <f ca="1">IF(O118="○",ROUNDDOWN(IF(K101&gt;30000000,-30000000,-K101),-1),IF(R119=0,"",ROUNDDOWN(R119,-1)))</f>
        <v/>
      </c>
      <c r="K103" s="82">
        <f>K101-I103</f>
        <v>80855</v>
      </c>
      <c r="L103" s="86">
        <f ca="1">ROUNDDOWN(J103*F103/$F$86,0)</f>
        <v>0</v>
      </c>
      <c r="N103" s="31"/>
      <c r="O103" s="31"/>
      <c r="P103" s="31"/>
      <c r="Q103" s="32"/>
      <c r="R103" s="33"/>
    </row>
    <row r="104" spans="2:18" ht="20.100000000000001" hidden="1" customHeight="1" x14ac:dyDescent="0.15">
      <c r="B104" s="117"/>
      <c r="C104" s="111" t="s">
        <v>6</v>
      </c>
      <c r="D104" s="113"/>
      <c r="E104" s="113"/>
      <c r="F104" s="74">
        <f>F103-D102</f>
        <v>59</v>
      </c>
      <c r="G104" s="82"/>
      <c r="H104" s="82" t="str">
        <f>IF(G104&gt;1,IF(COUNTIF(O112:O119,"○")&gt;0,0,ROUNDDOWN(G104,-1)),"")</f>
        <v/>
      </c>
      <c r="I104" s="82"/>
      <c r="J104" s="82"/>
      <c r="K104" s="82">
        <f>K102+G104</f>
        <v>0</v>
      </c>
      <c r="L104" s="86">
        <f>ROUNDDOWN(H104*F104/$F$37,0)</f>
        <v>0</v>
      </c>
      <c r="N104" s="31"/>
      <c r="O104" s="31"/>
      <c r="P104" s="31"/>
      <c r="Q104" s="32"/>
      <c r="R104" s="33"/>
    </row>
    <row r="105" spans="2:18" ht="24.75" customHeight="1" thickTop="1" thickBot="1" x14ac:dyDescent="0.2">
      <c r="B105" s="117"/>
      <c r="C105" s="112"/>
      <c r="D105" s="114"/>
      <c r="E105" s="114"/>
      <c r="F105" s="77">
        <f>F104</f>
        <v>59</v>
      </c>
      <c r="G105" s="79">
        <v>10000</v>
      </c>
      <c r="H105" s="78">
        <f ca="1">IF(G105&gt;1,IF(COUNTIF(O112:O119,"○")&gt;0,0,ROUNDDOWN(G105,-1)),"")</f>
        <v>10000</v>
      </c>
      <c r="I105" s="88"/>
      <c r="J105" s="88"/>
      <c r="K105" s="78">
        <f>K103+G105</f>
        <v>90855</v>
      </c>
      <c r="L105" s="80">
        <f ca="1">ROUNDDOWN(H105*F105/$F$86,0)</f>
        <v>3241</v>
      </c>
      <c r="N105" s="31"/>
      <c r="O105" s="31"/>
      <c r="P105" s="31"/>
      <c r="Q105" s="32"/>
      <c r="R105" s="33"/>
    </row>
    <row r="106" spans="2:18" ht="20.100000000000001" hidden="1" customHeight="1" x14ac:dyDescent="0.15">
      <c r="B106" s="117" t="s">
        <v>29</v>
      </c>
      <c r="C106" s="113" t="s">
        <v>24</v>
      </c>
      <c r="D106" s="125">
        <v>28</v>
      </c>
      <c r="E106" s="73"/>
      <c r="F106" s="73">
        <f>F105</f>
        <v>59</v>
      </c>
      <c r="G106" s="81"/>
      <c r="H106" s="81"/>
      <c r="I106" s="81"/>
      <c r="J106" s="81" t="str">
        <f ca="1">IF(O120="○",ROUNDDOWN(-K104,-1),IF(R120=0,"",ROUNDDOWN(R120,-1)))</f>
        <v/>
      </c>
      <c r="K106" s="81">
        <f>K104-I106</f>
        <v>0</v>
      </c>
      <c r="L106" s="83">
        <f ca="1">ROUNDDOWN(J106*F106/$F$37,0)</f>
        <v>0</v>
      </c>
      <c r="N106" s="31"/>
      <c r="O106" s="31"/>
      <c r="P106" s="31"/>
      <c r="Q106" s="32"/>
      <c r="R106" s="33"/>
    </row>
    <row r="107" spans="2:18" ht="24.75" customHeight="1" thickTop="1" thickBot="1" x14ac:dyDescent="0.2">
      <c r="B107" s="117"/>
      <c r="C107" s="110"/>
      <c r="D107" s="126"/>
      <c r="E107" s="128" t="s">
        <v>57</v>
      </c>
      <c r="F107" s="74">
        <f>F106</f>
        <v>59</v>
      </c>
      <c r="G107" s="84"/>
      <c r="H107" s="84"/>
      <c r="I107" s="85"/>
      <c r="J107" s="82" t="str">
        <f ca="1">IF(O120="○",ROUNDDOWN(IF(K105&gt;30000000,-30000000,-K105),-1),IF(R121=0,"",ROUNDDOWN(R121,-1)))</f>
        <v/>
      </c>
      <c r="K107" s="82">
        <f>K105-I107</f>
        <v>90855</v>
      </c>
      <c r="L107" s="86">
        <f ca="1">ROUNDDOWN(J107*F107/$F$86,0)</f>
        <v>0</v>
      </c>
      <c r="N107" s="31"/>
      <c r="O107" s="31"/>
      <c r="P107" s="31"/>
      <c r="Q107" s="32"/>
      <c r="R107" s="33"/>
    </row>
    <row r="108" spans="2:18" ht="20.100000000000001" hidden="1" customHeight="1" x14ac:dyDescent="0.15">
      <c r="B108" s="117"/>
      <c r="C108" s="111" t="s">
        <v>6</v>
      </c>
      <c r="D108" s="126"/>
      <c r="E108" s="113"/>
      <c r="F108" s="74">
        <f>F107-D106</f>
        <v>31</v>
      </c>
      <c r="G108" s="82"/>
      <c r="H108" s="82" t="str">
        <f>IF(G108&gt;1,IF(COUNTIF(O112:O121,"○")&gt;0,0,ROUNDDOWN(G108,-1)),"")</f>
        <v/>
      </c>
      <c r="I108" s="82"/>
      <c r="J108" s="82"/>
      <c r="K108" s="82">
        <f>K106+G108</f>
        <v>0</v>
      </c>
      <c r="L108" s="86">
        <f>ROUNDDOWN(H108*F108/$F$37,0)</f>
        <v>0</v>
      </c>
      <c r="N108" s="31"/>
      <c r="O108" s="31"/>
      <c r="P108" s="31"/>
      <c r="Q108" s="32"/>
      <c r="R108" s="33"/>
    </row>
    <row r="109" spans="2:18" ht="24.75" customHeight="1" thickTop="1" thickBot="1" x14ac:dyDescent="0.2">
      <c r="B109" s="117"/>
      <c r="C109" s="112"/>
      <c r="D109" s="127"/>
      <c r="E109" s="114"/>
      <c r="F109" s="77">
        <f>F108</f>
        <v>31</v>
      </c>
      <c r="G109" s="79">
        <v>10000</v>
      </c>
      <c r="H109" s="78">
        <f ca="1">IF(G109&gt;1,IF(COUNTIF(O112:O121,"○")&gt;0,0,ROUNDDOWN(G109,-1)),"")</f>
        <v>10000</v>
      </c>
      <c r="I109" s="88"/>
      <c r="J109" s="88"/>
      <c r="K109" s="78">
        <f>K107+G109</f>
        <v>100855</v>
      </c>
      <c r="L109" s="80">
        <f ca="1">ROUNDDOWN(H109*F109/$F$86,0)</f>
        <v>1703</v>
      </c>
      <c r="N109" s="31"/>
      <c r="O109" s="31"/>
      <c r="P109" s="31"/>
      <c r="Q109" s="32"/>
      <c r="R109" s="33"/>
    </row>
    <row r="110" spans="2:18" ht="20.100000000000001" hidden="1" customHeight="1" x14ac:dyDescent="0.15">
      <c r="B110" s="117" t="s">
        <v>30</v>
      </c>
      <c r="C110" s="113" t="s">
        <v>24</v>
      </c>
      <c r="D110" s="109">
        <v>31</v>
      </c>
      <c r="E110" s="73"/>
      <c r="F110" s="73">
        <f>F109</f>
        <v>31</v>
      </c>
      <c r="G110" s="81"/>
      <c r="H110" s="81"/>
      <c r="I110" s="81"/>
      <c r="J110" s="82" t="str">
        <f ca="1">IF(O122="○",ROUNDDOWN(-K108,-1),IF(R122=0,"",ROUNDDOWN(R122,-1)))</f>
        <v/>
      </c>
      <c r="K110" s="81">
        <f>K108-I110</f>
        <v>0</v>
      </c>
      <c r="L110" s="83">
        <f ca="1">ROUNDDOWN(J110*F110/$F$37,0)</f>
        <v>0</v>
      </c>
      <c r="N110" s="31"/>
      <c r="O110" s="31"/>
      <c r="P110" s="31"/>
      <c r="Q110" s="32"/>
      <c r="R110" s="33"/>
    </row>
    <row r="111" spans="2:18" ht="24.75" customHeight="1" thickTop="1" thickBot="1" x14ac:dyDescent="0.2">
      <c r="B111" s="117"/>
      <c r="C111" s="110"/>
      <c r="D111" s="113"/>
      <c r="E111" s="128" t="s">
        <v>57</v>
      </c>
      <c r="F111" s="74">
        <f>F110</f>
        <v>31</v>
      </c>
      <c r="G111" s="84"/>
      <c r="H111" s="84"/>
      <c r="I111" s="85"/>
      <c r="J111" s="89" t="str">
        <f ca="1">IF(O122="○",ROUNDDOWN(IF(K109&gt;30000000,-30000000,-K109),-1),IF(R123=0,"",ROUNDDOWN(R123,-1)))</f>
        <v/>
      </c>
      <c r="K111" s="82">
        <f>K109-I111</f>
        <v>100855</v>
      </c>
      <c r="L111" s="86">
        <f ca="1">ROUNDDOWN(J111*F111/$F$86,0)</f>
        <v>0</v>
      </c>
      <c r="N111" s="31"/>
      <c r="O111" s="31" t="s">
        <v>19</v>
      </c>
      <c r="P111" s="31"/>
      <c r="Q111" s="31" t="s">
        <v>20</v>
      </c>
      <c r="R111" s="34" t="s">
        <v>21</v>
      </c>
    </row>
    <row r="112" spans="2:18" ht="20.100000000000001" hidden="1" customHeight="1" x14ac:dyDescent="0.15">
      <c r="B112" s="117"/>
      <c r="C112" s="111" t="s">
        <v>6</v>
      </c>
      <c r="D112" s="113"/>
      <c r="E112" s="113"/>
      <c r="F112" s="74">
        <v>0</v>
      </c>
      <c r="G112" s="82"/>
      <c r="H112" s="82" t="str">
        <f>IF(G112&gt;1,IF(COUNTIF(O112:O123,"○")&gt;0,0,ROUNDDOWN(G112,-1)),"")</f>
        <v/>
      </c>
      <c r="I112" s="82"/>
      <c r="J112" s="82"/>
      <c r="K112" s="82">
        <f>K110+G112</f>
        <v>0</v>
      </c>
      <c r="L112" s="86">
        <f>ROUNDDOWN(H112*F112/$F$37,0)</f>
        <v>0</v>
      </c>
      <c r="N112" s="103">
        <v>10</v>
      </c>
      <c r="O112" s="103" t="str">
        <f ca="1">IF(N112=$O$124,"○","")</f>
        <v/>
      </c>
      <c r="P112" s="10" t="s">
        <v>4</v>
      </c>
      <c r="Q112" s="35">
        <f>IF(I88="",0,IF(K86&gt;30000000,I88-(K86-30000000),I88))</f>
        <v>0</v>
      </c>
      <c r="R112" s="31">
        <f ca="1">IF(O112="○",O112,ROUNDDOWN(-Q112,-1))</f>
        <v>0</v>
      </c>
    </row>
    <row r="113" spans="1:22" ht="24.75" customHeight="1" thickTop="1" thickBot="1" x14ac:dyDescent="0.2">
      <c r="B113" s="117"/>
      <c r="C113" s="112"/>
      <c r="D113" s="114"/>
      <c r="E113" s="114"/>
      <c r="F113" s="77">
        <v>0</v>
      </c>
      <c r="G113" s="79">
        <v>10000</v>
      </c>
      <c r="H113" s="78">
        <f ca="1">IF(G113&gt;1,IF(COUNTIF(O112:O123,"○")&gt;0,0,ROUNDDOWN(G113,-1)),"")</f>
        <v>10000</v>
      </c>
      <c r="I113" s="88"/>
      <c r="J113" s="88"/>
      <c r="K113" s="78">
        <f>K111+G113</f>
        <v>110855</v>
      </c>
      <c r="L113" s="80">
        <f ca="1">ROUNDDOWN(H113*F113/$F$86,0)</f>
        <v>0</v>
      </c>
      <c r="N113" s="103"/>
      <c r="O113" s="103"/>
      <c r="P113" s="10" t="s">
        <v>5</v>
      </c>
      <c r="Q113" s="35">
        <f>IF(I89="",0,IF(K87&gt;30000000,I89-(K87-30000000),I89))</f>
        <v>0</v>
      </c>
      <c r="R113" s="64">
        <f ca="1">IF(O112="○",O112,ROUNDDOWN(-Q113,-1))</f>
        <v>0</v>
      </c>
    </row>
    <row r="114" spans="1:22" ht="20.100000000000001" hidden="1" customHeight="1" x14ac:dyDescent="0.15">
      <c r="B114" s="91"/>
      <c r="C114" s="109" t="s">
        <v>8</v>
      </c>
      <c r="D114" s="109">
        <f>D88+D92+D96+D102+D106+D110</f>
        <v>182</v>
      </c>
      <c r="E114" s="73"/>
      <c r="F114" s="73"/>
      <c r="G114" s="81">
        <f>SUM(G90+G94+G98+G100+G104+G108+G112)</f>
        <v>0</v>
      </c>
      <c r="H114" s="81">
        <f>SUM(H90+H94+H98+H100+H104+H108+H112)</f>
        <v>0</v>
      </c>
      <c r="I114" s="81">
        <f>SUM(I88+I92+I96+I102+I106+I110)</f>
        <v>0</v>
      </c>
      <c r="J114" s="81">
        <f ca="1">SUM(J88+J92+J96+J102+J106+J110)</f>
        <v>0</v>
      </c>
      <c r="K114" s="81">
        <f>K86+G114-I114</f>
        <v>0</v>
      </c>
      <c r="L114" s="81">
        <f ca="1">SUM(L86+L88+L90+L92+L94+L96+L98+L100+L102+L104+L106+L108+L110+L112)</f>
        <v>0</v>
      </c>
      <c r="N114" s="103">
        <v>11</v>
      </c>
      <c r="O114" s="103" t="str">
        <f t="shared" ref="O114" ca="1" si="0">IF(N114=$O$124,"○","")</f>
        <v/>
      </c>
      <c r="P114" s="10" t="s">
        <v>4</v>
      </c>
      <c r="Q114" s="35">
        <f>IF(I92="",0,IF(K86&gt;30000000,I92-(K86-30000000),I92))</f>
        <v>0</v>
      </c>
      <c r="R114" s="64">
        <f ca="1">IF(O114="○",O114,ROUNDDOWN(-Q114,-1))</f>
        <v>0</v>
      </c>
    </row>
    <row r="115" spans="1:22" ht="24.75" customHeight="1" thickTop="1" x14ac:dyDescent="0.15">
      <c r="B115" s="91"/>
      <c r="C115" s="110"/>
      <c r="D115" s="110"/>
      <c r="E115" s="74" t="s">
        <v>57</v>
      </c>
      <c r="F115" s="74"/>
      <c r="G115" s="82">
        <f>SUM(G91+G95+G99+G101+G105+G109+G113)</f>
        <v>90000</v>
      </c>
      <c r="H115" s="82">
        <f ca="1">SUM(H91+H95+H99+H101+H105+H109+H113)</f>
        <v>90000</v>
      </c>
      <c r="I115" s="81">
        <f>SUM(I89+I93+I97+I103+I107+I111)</f>
        <v>100000</v>
      </c>
      <c r="J115" s="81">
        <f ca="1">SUM(J89+J93+J97+J103+J107+J111)</f>
        <v>-100000</v>
      </c>
      <c r="K115" s="90">
        <f>K87+G115-I115</f>
        <v>110855</v>
      </c>
      <c r="L115" s="82">
        <f ca="1">SUM(L87+L89+L91+L93+L95+L97+L99+L101+L103+L105+L107+L109+L111+L113)</f>
        <v>77551</v>
      </c>
      <c r="N115" s="103"/>
      <c r="O115" s="103"/>
      <c r="P115" s="10" t="s">
        <v>5</v>
      </c>
      <c r="Q115" s="35">
        <f>IF(I93="",0,IF(K87&gt;30000000,I93-(K87-30000000),I93))</f>
        <v>100000</v>
      </c>
      <c r="R115" s="64">
        <f ca="1">IF(O114="○",O114,ROUNDDOWN(-Q115,-1))</f>
        <v>-100000</v>
      </c>
    </row>
    <row r="116" spans="1:22" ht="24.75" customHeight="1" x14ac:dyDescent="0.15">
      <c r="B116" s="91"/>
      <c r="C116" s="131"/>
      <c r="D116" s="131"/>
      <c r="E116" s="131"/>
      <c r="F116" s="99"/>
      <c r="G116" s="91"/>
      <c r="H116" s="91"/>
      <c r="I116" s="91"/>
      <c r="J116" s="91"/>
      <c r="K116" s="91"/>
      <c r="L116" s="91"/>
      <c r="N116" s="103">
        <v>12</v>
      </c>
      <c r="O116" s="103" t="str">
        <f t="shared" ref="O116" ca="1" si="1">IF(N116=$O$124,"○","")</f>
        <v/>
      </c>
      <c r="P116" s="10" t="s">
        <v>4</v>
      </c>
      <c r="Q116" s="35">
        <f>IF(I96="",0,IF(K86&gt;30000000,I96-(K86-30000000),I96))</f>
        <v>0</v>
      </c>
      <c r="R116" s="64">
        <f ca="1">IF(O116="○",O116,ROUNDDOWN(-Q116,-1))</f>
        <v>0</v>
      </c>
    </row>
    <row r="117" spans="1:22" s="8" customFormat="1" ht="24.75" customHeight="1" x14ac:dyDescent="0.15">
      <c r="A117" s="18"/>
      <c r="C117" s="7"/>
      <c r="D117" s="7"/>
      <c r="E117" s="7"/>
      <c r="F117" s="7"/>
      <c r="M117" s="30"/>
      <c r="N117" s="103"/>
      <c r="O117" s="103"/>
      <c r="P117" s="10" t="s">
        <v>5</v>
      </c>
      <c r="Q117" s="35">
        <f>IF(I97="",0,IF(K87&gt;30000000,I97-(K87-30000000),I97))</f>
        <v>0</v>
      </c>
      <c r="R117" s="64">
        <f ca="1">IF(O116="○",O116,ROUNDDOWN(-Q117,-1))</f>
        <v>0</v>
      </c>
      <c r="S117" s="33"/>
      <c r="T117" s="33"/>
    </row>
    <row r="118" spans="1:22" s="8" customFormat="1" ht="24.75" customHeight="1" thickBot="1" x14ac:dyDescent="0.2">
      <c r="A118" s="18"/>
      <c r="C118" s="7"/>
      <c r="D118" s="7"/>
      <c r="E118" s="7"/>
      <c r="F118" s="107"/>
      <c r="G118" s="108"/>
      <c r="J118" s="67" t="s">
        <v>62</v>
      </c>
      <c r="M118" s="30"/>
      <c r="N118" s="103">
        <v>1</v>
      </c>
      <c r="O118" s="103" t="str">
        <f t="shared" ref="O118" ca="1" si="2">IF(N118=$O$124,"○","")</f>
        <v/>
      </c>
      <c r="P118" s="10" t="s">
        <v>4</v>
      </c>
      <c r="Q118" s="35">
        <f>IF(I102="",0,IF(K86&gt;30000000,I102-(K86-30000000),I102))</f>
        <v>0</v>
      </c>
      <c r="R118" s="64">
        <f ca="1">IF(O118="○",O118,ROUNDDOWN(-Q118,-1))</f>
        <v>0</v>
      </c>
      <c r="S118" s="20"/>
      <c r="T118" s="20"/>
      <c r="U118" s="6"/>
      <c r="V118" s="6"/>
    </row>
    <row r="119" spans="1:22" s="8" customFormat="1" ht="24.75" customHeight="1" thickBot="1" x14ac:dyDescent="0.2">
      <c r="A119" s="18"/>
      <c r="C119" s="118" t="s">
        <v>43</v>
      </c>
      <c r="D119" s="119"/>
      <c r="E119" s="119"/>
      <c r="F119" s="66" t="s">
        <v>9</v>
      </c>
      <c r="G119" s="10" t="s">
        <v>10</v>
      </c>
      <c r="H119" s="37"/>
      <c r="I119" s="7"/>
      <c r="J119" s="95" t="s">
        <v>59</v>
      </c>
      <c r="K119" s="98">
        <v>1.9</v>
      </c>
      <c r="M119" s="30"/>
      <c r="N119" s="103"/>
      <c r="O119" s="103"/>
      <c r="P119" s="10" t="s">
        <v>5</v>
      </c>
      <c r="Q119" s="35">
        <f>IF(I103="",0,IF(K87&gt;30000000,I103-(K87-30000000),I103))</f>
        <v>0</v>
      </c>
      <c r="R119" s="64">
        <f ca="1">IF(O118="○",O118,ROUNDDOWN(-Q119,-1))</f>
        <v>0</v>
      </c>
      <c r="S119" s="20"/>
      <c r="T119" s="20"/>
      <c r="U119" s="6"/>
      <c r="V119" s="6"/>
    </row>
    <row r="120" spans="1:22" ht="24.75" customHeight="1" x14ac:dyDescent="0.2">
      <c r="C120" s="120" t="s">
        <v>11</v>
      </c>
      <c r="D120" s="121"/>
      <c r="E120" s="122"/>
      <c r="F120" s="65">
        <f ca="1">ROUNDDOWN(L115*K119/2/100,0)</f>
        <v>736</v>
      </c>
      <c r="G120" s="41">
        <f ca="1">ROUNDDOWN(L114*F116/2/100,0)</f>
        <v>0</v>
      </c>
      <c r="H120" s="37"/>
      <c r="I120" s="42"/>
      <c r="J120" s="36"/>
      <c r="K120" s="36"/>
      <c r="L120" s="36"/>
      <c r="N120" s="103">
        <v>2</v>
      </c>
      <c r="O120" s="103" t="str">
        <f t="shared" ref="O120" ca="1" si="3">IF(N120=$O$124,"○","")</f>
        <v/>
      </c>
      <c r="P120" s="10" t="s">
        <v>4</v>
      </c>
      <c r="Q120" s="35">
        <f>IF(I106="",0,IF(K86&gt;30000000,I106-(K86-30000000),I106))</f>
        <v>0</v>
      </c>
      <c r="R120" s="64">
        <f ca="1">IF(O120="○",O120,ROUNDDOWN(-Q120,-1))</f>
        <v>0</v>
      </c>
    </row>
    <row r="121" spans="1:22" ht="24.75" customHeight="1" thickBot="1" x14ac:dyDescent="0.2">
      <c r="C121" s="104" t="s">
        <v>12</v>
      </c>
      <c r="D121" s="105"/>
      <c r="E121" s="106"/>
      <c r="F121" s="40">
        <f ca="1">F122+F123</f>
        <v>148</v>
      </c>
      <c r="G121" s="41"/>
      <c r="I121" s="42"/>
      <c r="J121" s="67" t="s">
        <v>45</v>
      </c>
      <c r="K121" s="38"/>
      <c r="L121" s="39"/>
      <c r="N121" s="103"/>
      <c r="O121" s="103"/>
      <c r="P121" s="10" t="s">
        <v>5</v>
      </c>
      <c r="Q121" s="35">
        <f>IF(I107="",0,IF(K87&gt;30000000,I107-(K87-30000000),I107))</f>
        <v>0</v>
      </c>
      <c r="R121" s="64">
        <f ca="1">IF(O120="○",O120,ROUNDDOWN(-Q121,-1))</f>
        <v>0</v>
      </c>
    </row>
    <row r="122" spans="1:22" ht="24.75" customHeight="1" thickBot="1" x14ac:dyDescent="0.2">
      <c r="C122" s="104" t="s">
        <v>15</v>
      </c>
      <c r="D122" s="105"/>
      <c r="E122" s="106"/>
      <c r="F122" s="40">
        <f ca="1">ROUNDDOWN(F120*15.315/100,0)</f>
        <v>112</v>
      </c>
      <c r="G122" s="41"/>
      <c r="I122" s="42"/>
      <c r="J122" s="43" t="s">
        <v>37</v>
      </c>
      <c r="K122" s="102"/>
      <c r="L122" s="44"/>
      <c r="N122" s="103">
        <v>3</v>
      </c>
      <c r="O122" s="103" t="str">
        <f t="shared" ref="O122" ca="1" si="4">IF(N122=$O$124,"○","")</f>
        <v/>
      </c>
      <c r="P122" s="10" t="s">
        <v>4</v>
      </c>
      <c r="Q122" s="35">
        <f>IF(I110="",0,IF(K86&gt;30000000,I110-(K86-30000000),I110))</f>
        <v>0</v>
      </c>
      <c r="R122" s="64">
        <f ca="1">IF(O122="○",O122,ROUNDDOWN(-Q122,-1))</f>
        <v>0</v>
      </c>
    </row>
    <row r="123" spans="1:22" ht="24.75" customHeight="1" x14ac:dyDescent="0.15">
      <c r="C123" s="104" t="s">
        <v>17</v>
      </c>
      <c r="D123" s="105"/>
      <c r="E123" s="106"/>
      <c r="F123" s="40">
        <f ca="1">ROUNDDOWN(F120*5/100,0)</f>
        <v>36</v>
      </c>
      <c r="G123" s="41"/>
      <c r="I123" s="42"/>
      <c r="J123" s="45" t="s">
        <v>13</v>
      </c>
      <c r="K123" s="46">
        <f ca="1">IF(K122="",DATE(YEAR(TODAY()),3,31),EOMONTH(K122,-1))</f>
        <v>46112</v>
      </c>
      <c r="L123" s="47" t="s">
        <v>14</v>
      </c>
      <c r="N123" s="103"/>
      <c r="O123" s="103"/>
      <c r="P123" s="10" t="s">
        <v>5</v>
      </c>
      <c r="Q123" s="35">
        <f>IF(I111="",0,IF(K87&gt;30000000,I111-(K87-30000000),I111))</f>
        <v>0</v>
      </c>
      <c r="R123" s="64">
        <f ca="1">IF(O122="○",O122,ROUNDDOWN(-Q123,-1))</f>
        <v>0</v>
      </c>
    </row>
    <row r="124" spans="1:22" ht="24.75" customHeight="1" x14ac:dyDescent="0.15">
      <c r="C124" s="104" t="s">
        <v>18</v>
      </c>
      <c r="D124" s="105"/>
      <c r="E124" s="106"/>
      <c r="F124" s="40">
        <f ca="1">F120-F121</f>
        <v>588</v>
      </c>
      <c r="G124" s="41">
        <f ca="1">G120-G121</f>
        <v>0</v>
      </c>
      <c r="H124" s="50"/>
      <c r="I124" s="42"/>
      <c r="J124" s="101"/>
      <c r="K124" s="100">
        <f ca="1">IF(MONTH(K123)=9,"",EOMONTH(K123,1))</f>
        <v>46142</v>
      </c>
      <c r="L124" s="101" t="s">
        <v>63</v>
      </c>
      <c r="N124" s="31" t="s">
        <v>22</v>
      </c>
      <c r="O124" s="31">
        <f ca="1">IF(K124="","",MONTH(K124))</f>
        <v>4</v>
      </c>
      <c r="P124" s="31" t="s">
        <v>23</v>
      </c>
      <c r="Q124" s="31"/>
      <c r="R124" s="33"/>
    </row>
    <row r="125" spans="1:22" ht="24.75" customHeight="1" thickBot="1" x14ac:dyDescent="0.2">
      <c r="C125" s="123" t="s">
        <v>58</v>
      </c>
      <c r="D125" s="124"/>
      <c r="E125" s="124"/>
      <c r="F125" s="51">
        <f ca="1">K115+F124</f>
        <v>111443</v>
      </c>
      <c r="G125" s="52">
        <f ca="1">K114+G124</f>
        <v>0</v>
      </c>
      <c r="H125" s="53"/>
      <c r="I125" s="42"/>
      <c r="J125" s="53"/>
      <c r="K125" s="53"/>
      <c r="L125" s="53"/>
    </row>
    <row r="126" spans="1:22" ht="24.75" customHeight="1" thickBot="1" x14ac:dyDescent="0.2">
      <c r="A126" s="6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63"/>
    </row>
    <row r="127" spans="1:22" ht="6.75" customHeight="1" x14ac:dyDescent="0.15">
      <c r="C127" s="8"/>
      <c r="D127" s="8"/>
      <c r="E127" s="8"/>
      <c r="F127" s="8"/>
      <c r="L127" s="37"/>
    </row>
    <row r="128" spans="1:22" ht="21.75" hidden="1" customHeight="1" x14ac:dyDescent="0.15">
      <c r="C128" s="8"/>
      <c r="D128" s="8"/>
      <c r="E128" s="8"/>
      <c r="F128" s="8"/>
    </row>
    <row r="129" spans="3:6" ht="21.75" hidden="1" customHeight="1" x14ac:dyDescent="0.15">
      <c r="C129" s="8"/>
      <c r="D129" s="8"/>
      <c r="E129" s="8"/>
      <c r="F129" s="8"/>
    </row>
    <row r="130" spans="3:6" ht="21.75" hidden="1" customHeight="1" x14ac:dyDescent="0.15">
      <c r="C130" s="8"/>
      <c r="D130" s="8"/>
      <c r="E130" s="8"/>
      <c r="F130" s="8"/>
    </row>
    <row r="131" spans="3:6" ht="21.75" hidden="1" customHeight="1" x14ac:dyDescent="0.15">
      <c r="C131" s="8"/>
      <c r="D131" s="8"/>
      <c r="E131" s="8"/>
      <c r="F131" s="8"/>
    </row>
    <row r="132" spans="3:6" ht="21.75" hidden="1" customHeight="1" x14ac:dyDescent="0.15">
      <c r="C132" s="8"/>
      <c r="D132" s="8"/>
      <c r="E132" s="8"/>
      <c r="F132" s="8"/>
    </row>
    <row r="133" spans="3:6" ht="21.75" hidden="1" customHeight="1" x14ac:dyDescent="0.15">
      <c r="C133" s="8"/>
      <c r="D133" s="8"/>
      <c r="E133" s="8"/>
      <c r="F133" s="8"/>
    </row>
    <row r="134" spans="3:6" ht="21.75" hidden="1" customHeight="1" x14ac:dyDescent="0.15">
      <c r="C134" s="8"/>
      <c r="D134" s="8"/>
      <c r="E134" s="8"/>
      <c r="F134" s="8"/>
    </row>
    <row r="135" spans="3:6" ht="21.75" hidden="1" customHeight="1" x14ac:dyDescent="0.15">
      <c r="C135" s="8"/>
      <c r="D135" s="8"/>
      <c r="E135" s="8"/>
      <c r="F135" s="8"/>
    </row>
    <row r="136" spans="3:6" ht="21.75" hidden="1" customHeight="1" x14ac:dyDescent="0.15">
      <c r="C136" s="8"/>
      <c r="D136" s="8"/>
      <c r="E136" s="8"/>
      <c r="F136" s="8"/>
    </row>
    <row r="137" spans="3:6" ht="21.75" hidden="1" customHeight="1" x14ac:dyDescent="0.15">
      <c r="C137" s="8"/>
      <c r="D137" s="8"/>
      <c r="E137" s="8"/>
      <c r="F137" s="8"/>
    </row>
    <row r="138" spans="3:6" ht="21.75" hidden="1" customHeight="1" x14ac:dyDescent="0.15">
      <c r="C138" s="8"/>
      <c r="D138" s="8"/>
      <c r="E138" s="8"/>
      <c r="F138" s="8"/>
    </row>
    <row r="139" spans="3:6" ht="21.75" hidden="1" customHeight="1" x14ac:dyDescent="0.15"/>
    <row r="140" spans="3:6" ht="21.75" hidden="1" customHeight="1" x14ac:dyDescent="0.15"/>
    <row r="141" spans="3:6" ht="21.75" hidden="1" customHeight="1" x14ac:dyDescent="0.15"/>
    <row r="142" spans="3:6" ht="21.75" hidden="1" customHeight="1" x14ac:dyDescent="0.15"/>
  </sheetData>
  <sheetProtection algorithmName="SHA-512" hashValue="uagPOT5ZTd6Lham3uuqxZt7eTefQGHfQ2qgulXB7/jzf9/I0OUomKeFleIt0riX+V42RYnwjfWWBbSm2ibhrkQ==" saltValue="1meJQQipNEFH+hWN6jxrLQ==" spinCount="100000" sheet="1" objects="1" scenarios="1"/>
  <mergeCells count="112">
    <mergeCell ref="B33:L33"/>
    <mergeCell ref="B82:L82"/>
    <mergeCell ref="E103:E105"/>
    <mergeCell ref="E97:E101"/>
    <mergeCell ref="E93:E95"/>
    <mergeCell ref="E89:E91"/>
    <mergeCell ref="D65:D66"/>
    <mergeCell ref="D43:D46"/>
    <mergeCell ref="D47:D52"/>
    <mergeCell ref="D53:D56"/>
    <mergeCell ref="D57:D60"/>
    <mergeCell ref="D61:D64"/>
    <mergeCell ref="B61:B64"/>
    <mergeCell ref="C61:C62"/>
    <mergeCell ref="C63:C64"/>
    <mergeCell ref="E40:E42"/>
    <mergeCell ref="E44:E46"/>
    <mergeCell ref="E48:E52"/>
    <mergeCell ref="E62:E64"/>
    <mergeCell ref="E58:E60"/>
    <mergeCell ref="E54:E56"/>
    <mergeCell ref="C49:C50"/>
    <mergeCell ref="C51:C52"/>
    <mergeCell ref="B53:B56"/>
    <mergeCell ref="C53:C54"/>
    <mergeCell ref="C55:C56"/>
    <mergeCell ref="B43:B46"/>
    <mergeCell ref="C43:C44"/>
    <mergeCell ref="C45:C46"/>
    <mergeCell ref="B57:B60"/>
    <mergeCell ref="C57:C58"/>
    <mergeCell ref="C59:C60"/>
    <mergeCell ref="O71:O72"/>
    <mergeCell ref="C72:E72"/>
    <mergeCell ref="N63:N64"/>
    <mergeCell ref="O63:O64"/>
    <mergeCell ref="C65:C66"/>
    <mergeCell ref="N65:N66"/>
    <mergeCell ref="O65:O66"/>
    <mergeCell ref="C67:E67"/>
    <mergeCell ref="N67:N68"/>
    <mergeCell ref="O67:O68"/>
    <mergeCell ref="F69:G69"/>
    <mergeCell ref="N69:N70"/>
    <mergeCell ref="O69:O70"/>
    <mergeCell ref="C70:E70"/>
    <mergeCell ref="C71:E71"/>
    <mergeCell ref="N71:N72"/>
    <mergeCell ref="B106:B109"/>
    <mergeCell ref="B96:B101"/>
    <mergeCell ref="B102:B105"/>
    <mergeCell ref="B88:B91"/>
    <mergeCell ref="C88:C89"/>
    <mergeCell ref="C90:C91"/>
    <mergeCell ref="B92:B95"/>
    <mergeCell ref="C92:C93"/>
    <mergeCell ref="C94:C95"/>
    <mergeCell ref="C124:E124"/>
    <mergeCell ref="C125:E125"/>
    <mergeCell ref="C104:C105"/>
    <mergeCell ref="D110:D113"/>
    <mergeCell ref="D102:D105"/>
    <mergeCell ref="D96:D101"/>
    <mergeCell ref="D106:D109"/>
    <mergeCell ref="E111:E113"/>
    <mergeCell ref="E107:E109"/>
    <mergeCell ref="C106:C107"/>
    <mergeCell ref="C108:C109"/>
    <mergeCell ref="C96:C97"/>
    <mergeCell ref="C98:C99"/>
    <mergeCell ref="C100:C101"/>
    <mergeCell ref="C102:C103"/>
    <mergeCell ref="C122:E122"/>
    <mergeCell ref="C116:E116"/>
    <mergeCell ref="D39:D42"/>
    <mergeCell ref="B37:C38"/>
    <mergeCell ref="B39:B42"/>
    <mergeCell ref="C39:C40"/>
    <mergeCell ref="C41:C42"/>
    <mergeCell ref="B47:B52"/>
    <mergeCell ref="C47:C48"/>
    <mergeCell ref="O120:O121"/>
    <mergeCell ref="C121:E121"/>
    <mergeCell ref="B110:B113"/>
    <mergeCell ref="C110:C111"/>
    <mergeCell ref="C119:E119"/>
    <mergeCell ref="C120:E120"/>
    <mergeCell ref="N120:N121"/>
    <mergeCell ref="O73:O74"/>
    <mergeCell ref="C74:E74"/>
    <mergeCell ref="C75:E75"/>
    <mergeCell ref="C76:E76"/>
    <mergeCell ref="B86:C87"/>
    <mergeCell ref="C73:E73"/>
    <mergeCell ref="N73:N74"/>
    <mergeCell ref="N116:N117"/>
    <mergeCell ref="D92:D95"/>
    <mergeCell ref="D88:D91"/>
    <mergeCell ref="O122:O123"/>
    <mergeCell ref="C123:E123"/>
    <mergeCell ref="O116:O117"/>
    <mergeCell ref="F118:G118"/>
    <mergeCell ref="N118:N119"/>
    <mergeCell ref="O118:O119"/>
    <mergeCell ref="O112:O113"/>
    <mergeCell ref="C114:C115"/>
    <mergeCell ref="D114:D115"/>
    <mergeCell ref="N114:N115"/>
    <mergeCell ref="O114:O115"/>
    <mergeCell ref="C112:C113"/>
    <mergeCell ref="N112:N113"/>
    <mergeCell ref="N122:N123"/>
  </mergeCells>
  <phoneticPr fontId="3"/>
  <printOptions horizontalCentered="1"/>
  <pageMargins left="0.39370078740157483" right="0.39370078740157483" top="0.19685039370078741" bottom="0.39370078740157483" header="0.51181102362204722" footer="0.31496062992125984"/>
  <pageSetup paperSize="9" scale="71" fitToHeight="0" orientation="portrait" horizontalDpi="300" verticalDpi="300" r:id="rId1"/>
  <headerFooter alignWithMargins="0"/>
  <rowBreaks count="1" manualBreakCount="1"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貯金利息計算書 (HP)</vt:lpstr>
      <vt:lpstr>'貯金利息計算書 (HP)'!Print_Area</vt:lpstr>
      <vt:lpstr>'貯金利息計算書 (HP)'!Print_Titles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KYOSAI</dc:creator>
  <cp:lastModifiedBy>潤間 聡</cp:lastModifiedBy>
  <cp:lastPrinted>2026-02-09T06:02:14Z</cp:lastPrinted>
  <dcterms:created xsi:type="dcterms:W3CDTF">2023-03-31T00:10:10Z</dcterms:created>
  <dcterms:modified xsi:type="dcterms:W3CDTF">2026-02-13T00:21:25Z</dcterms:modified>
</cp:coreProperties>
</file>